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3. CLIENTI\Comuna SARMASAG\5. PNRR - C5 BLOCURI\devize\DEVIZE FINALE\"/>
    </mc:Choice>
  </mc:AlternateContent>
  <xr:revisionPtr revIDLastSave="0" documentId="13_ncr:1_{EFBA2FAF-68EB-4A80-BB7F-AF0FE51790BC}" xr6:coauthVersionLast="47" xr6:coauthVersionMax="47" xr10:uidLastSave="{00000000-0000-0000-0000-000000000000}"/>
  <bookViews>
    <workbookView xWindow="-120" yWindow="-120" windowWidth="29040" windowHeight="15720" tabRatio="473" activeTab="2" xr2:uid="{00000000-000D-0000-FFFF-FFFF00000000}"/>
  </bookViews>
  <sheets>
    <sheet name="ELIGIBIL" sheetId="1" r:id="rId1"/>
    <sheet name="NEELIGIBIL" sheetId="6" r:id="rId2"/>
    <sheet name="DG - TOTALIZATOR" sheetId="7" r:id="rId3"/>
  </sheets>
  <definedNames>
    <definedName name="_xlnm.Print_Area" localSheetId="2">'DG - TOTALIZATOR'!$A$1:$N$125</definedName>
    <definedName name="_xlnm.Print_Area" localSheetId="0">ELIGIBIL!$A$1:$N$125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6" i="1" l="1"/>
  <c r="J109" i="1"/>
  <c r="C109" i="1"/>
  <c r="C109" i="7" s="1"/>
  <c r="M103" i="7"/>
  <c r="N103" i="7"/>
  <c r="L103" i="7"/>
  <c r="C94" i="7"/>
  <c r="D94" i="7"/>
  <c r="E94" i="7"/>
  <c r="F94" i="7"/>
  <c r="G94" i="7"/>
  <c r="H94" i="7"/>
  <c r="I94" i="7"/>
  <c r="J94" i="7"/>
  <c r="K94" i="7"/>
  <c r="L94" i="7"/>
  <c r="M94" i="7"/>
  <c r="N94" i="7"/>
  <c r="C89" i="7"/>
  <c r="D89" i="7"/>
  <c r="E89" i="7"/>
  <c r="F89" i="7"/>
  <c r="I89" i="7"/>
  <c r="J89" i="7"/>
  <c r="K89" i="7"/>
  <c r="D91" i="6"/>
  <c r="E91" i="6"/>
  <c r="F91" i="6"/>
  <c r="G91" i="6"/>
  <c r="H91" i="6"/>
  <c r="I91" i="6"/>
  <c r="J91" i="6"/>
  <c r="K91" i="6"/>
  <c r="L91" i="6"/>
  <c r="M91" i="6"/>
  <c r="N91" i="6"/>
  <c r="C91" i="6"/>
  <c r="D47" i="6"/>
  <c r="E47" i="6"/>
  <c r="F47" i="6"/>
  <c r="I47" i="6"/>
  <c r="J47" i="6"/>
  <c r="K47" i="6"/>
  <c r="C47" i="6"/>
  <c r="M94" i="1"/>
  <c r="N94" i="1"/>
  <c r="G94" i="1"/>
  <c r="H94" i="1"/>
  <c r="D94" i="1"/>
  <c r="E94" i="1"/>
  <c r="I94" i="1"/>
  <c r="J94" i="1"/>
  <c r="K94" i="1"/>
  <c r="L94" i="1"/>
  <c r="G89" i="1"/>
  <c r="H89" i="1"/>
  <c r="I89" i="1"/>
  <c r="J89" i="1"/>
  <c r="K89" i="1"/>
  <c r="L89" i="1"/>
  <c r="M89" i="1"/>
  <c r="N89" i="1"/>
  <c r="D89" i="1"/>
  <c r="E89" i="1" s="1"/>
  <c r="F105" i="7"/>
  <c r="G105" i="7"/>
  <c r="F106" i="7"/>
  <c r="G106" i="7"/>
  <c r="F107" i="7"/>
  <c r="G107" i="7"/>
  <c r="F108" i="7"/>
  <c r="G108" i="7"/>
  <c r="G104" i="7"/>
  <c r="F104" i="7"/>
  <c r="C105" i="7"/>
  <c r="D105" i="7"/>
  <c r="C106" i="7"/>
  <c r="D106" i="7"/>
  <c r="C107" i="7"/>
  <c r="D107" i="7"/>
  <c r="C108" i="7"/>
  <c r="D108" i="7"/>
  <c r="D104" i="7"/>
  <c r="C104" i="7"/>
  <c r="F105" i="6"/>
  <c r="I105" i="6"/>
  <c r="C44" i="7"/>
  <c r="F44" i="7"/>
  <c r="N39" i="6"/>
  <c r="D39" i="6"/>
  <c r="E39" i="6"/>
  <c r="F39" i="6"/>
  <c r="G39" i="6"/>
  <c r="H39" i="6"/>
  <c r="I39" i="6"/>
  <c r="J39" i="6"/>
  <c r="K39" i="6"/>
  <c r="L39" i="6"/>
  <c r="M39" i="6"/>
  <c r="C39" i="6"/>
  <c r="D44" i="6"/>
  <c r="E44" i="6"/>
  <c r="G44" i="6"/>
  <c r="H44" i="6" s="1"/>
  <c r="I44" i="6"/>
  <c r="J44" i="6" s="1"/>
  <c r="D44" i="1"/>
  <c r="E44" i="1" s="1"/>
  <c r="E44" i="7" s="1"/>
  <c r="G44" i="1"/>
  <c r="H44" i="1"/>
  <c r="I44" i="1"/>
  <c r="L44" i="1" s="1"/>
  <c r="J44" i="1"/>
  <c r="J44" i="7" s="1"/>
  <c r="I88" i="6"/>
  <c r="L71" i="1"/>
  <c r="C41" i="7"/>
  <c r="D94" i="6"/>
  <c r="E94" i="6" s="1"/>
  <c r="J94" i="6"/>
  <c r="K94" i="6" s="1"/>
  <c r="N94" i="6" s="1"/>
  <c r="L94" i="6"/>
  <c r="M94" i="6"/>
  <c r="D89" i="6"/>
  <c r="E89" i="6" s="1"/>
  <c r="J89" i="6"/>
  <c r="K89" i="6" s="1"/>
  <c r="L89" i="6"/>
  <c r="L47" i="6" s="1"/>
  <c r="G89" i="6"/>
  <c r="M89" i="6" s="1"/>
  <c r="M89" i="7" s="1"/>
  <c r="F110" i="7"/>
  <c r="F109" i="7"/>
  <c r="C110" i="7"/>
  <c r="F101" i="7"/>
  <c r="C101" i="7"/>
  <c r="F95" i="7"/>
  <c r="C95" i="7"/>
  <c r="F93" i="7"/>
  <c r="C93" i="7"/>
  <c r="F92" i="7"/>
  <c r="C92" i="7"/>
  <c r="F90" i="7"/>
  <c r="C90" i="7"/>
  <c r="F87" i="7"/>
  <c r="F86" i="7"/>
  <c r="C86" i="7"/>
  <c r="F85" i="7"/>
  <c r="C85" i="7"/>
  <c r="F84" i="7"/>
  <c r="C84" i="7"/>
  <c r="F83" i="7"/>
  <c r="C83" i="7"/>
  <c r="F82" i="7"/>
  <c r="C82" i="7"/>
  <c r="F81" i="7"/>
  <c r="C81" i="7"/>
  <c r="F80" i="7"/>
  <c r="C80" i="7"/>
  <c r="C79" i="7"/>
  <c r="F77" i="7"/>
  <c r="F76" i="7"/>
  <c r="C76" i="7"/>
  <c r="F75" i="7"/>
  <c r="C75" i="7"/>
  <c r="F74" i="7"/>
  <c r="C74" i="7"/>
  <c r="F73" i="7"/>
  <c r="C73" i="7"/>
  <c r="F72" i="7"/>
  <c r="C72" i="7"/>
  <c r="F71" i="7"/>
  <c r="C71" i="7"/>
  <c r="F70" i="7"/>
  <c r="C70" i="7"/>
  <c r="F69" i="7"/>
  <c r="C69" i="7"/>
  <c r="F67" i="7"/>
  <c r="C66" i="7"/>
  <c r="F65" i="7"/>
  <c r="C65" i="7"/>
  <c r="F64" i="7"/>
  <c r="C64" i="7"/>
  <c r="F63" i="7"/>
  <c r="C63" i="7"/>
  <c r="F62" i="7"/>
  <c r="C62" i="7"/>
  <c r="F61" i="7"/>
  <c r="C61" i="7"/>
  <c r="C60" i="7"/>
  <c r="F59" i="7"/>
  <c r="C59" i="7"/>
  <c r="F57" i="7"/>
  <c r="C56" i="7"/>
  <c r="F55" i="7"/>
  <c r="C55" i="7"/>
  <c r="C50" i="7"/>
  <c r="F49" i="7"/>
  <c r="C49" i="7"/>
  <c r="F54" i="7"/>
  <c r="C54" i="7"/>
  <c r="F53" i="7"/>
  <c r="C53" i="7"/>
  <c r="F52" i="7"/>
  <c r="C52" i="7"/>
  <c r="F51" i="7"/>
  <c r="C51" i="7"/>
  <c r="F43" i="7"/>
  <c r="C43" i="7"/>
  <c r="F38" i="7"/>
  <c r="C38" i="7"/>
  <c r="F37" i="7"/>
  <c r="C37" i="7"/>
  <c r="F35" i="7"/>
  <c r="C35" i="7"/>
  <c r="F34" i="7"/>
  <c r="C34" i="7"/>
  <c r="F33" i="7"/>
  <c r="C33" i="7"/>
  <c r="F32" i="7"/>
  <c r="C32" i="7"/>
  <c r="F31" i="7"/>
  <c r="C31" i="7"/>
  <c r="F27" i="7"/>
  <c r="C27" i="7"/>
  <c r="F26" i="7"/>
  <c r="C26" i="7"/>
  <c r="F101" i="1"/>
  <c r="C87" i="1"/>
  <c r="C87" i="7" s="1"/>
  <c r="C77" i="1"/>
  <c r="C77" i="7" s="1"/>
  <c r="C67" i="1"/>
  <c r="C67" i="7" s="1"/>
  <c r="C57" i="1"/>
  <c r="C57" i="7" s="1"/>
  <c r="F68" i="6"/>
  <c r="C68" i="6"/>
  <c r="L89" i="7" l="1"/>
  <c r="M47" i="6"/>
  <c r="G47" i="6"/>
  <c r="G89" i="7"/>
  <c r="M44" i="1"/>
  <c r="I44" i="7"/>
  <c r="L44" i="7"/>
  <c r="M44" i="7"/>
  <c r="D44" i="7"/>
  <c r="G44" i="7"/>
  <c r="H44" i="7"/>
  <c r="L44" i="6"/>
  <c r="K44" i="6"/>
  <c r="N44" i="6" s="1"/>
  <c r="M44" i="6"/>
  <c r="H89" i="6"/>
  <c r="K44" i="1"/>
  <c r="K44" i="7" s="1"/>
  <c r="C88" i="7"/>
  <c r="M104" i="6"/>
  <c r="F115" i="7"/>
  <c r="I114" i="7"/>
  <c r="L114" i="7" s="1"/>
  <c r="G114" i="7"/>
  <c r="I113" i="7"/>
  <c r="L113" i="7" s="1"/>
  <c r="G113" i="7"/>
  <c r="G103" i="7"/>
  <c r="F103" i="7"/>
  <c r="I102" i="7"/>
  <c r="L102" i="7" s="1"/>
  <c r="G102" i="7"/>
  <c r="I97" i="7"/>
  <c r="L97" i="7" s="1"/>
  <c r="G97" i="7"/>
  <c r="I96" i="7"/>
  <c r="L96" i="7" s="1"/>
  <c r="G96" i="7"/>
  <c r="I42" i="7"/>
  <c r="L42" i="7" s="1"/>
  <c r="G42" i="7"/>
  <c r="I41" i="7"/>
  <c r="L41" i="7" s="1"/>
  <c r="G41" i="7"/>
  <c r="H41" i="7" s="1"/>
  <c r="I30" i="7"/>
  <c r="L30" i="7" s="1"/>
  <c r="G30" i="7"/>
  <c r="H30" i="7" s="1"/>
  <c r="I29" i="7"/>
  <c r="L29" i="7" s="1"/>
  <c r="G29" i="7"/>
  <c r="I25" i="7"/>
  <c r="L25" i="7" s="1"/>
  <c r="G25" i="7"/>
  <c r="I24" i="7"/>
  <c r="L24" i="7" s="1"/>
  <c r="G24" i="7"/>
  <c r="H24" i="7" s="1"/>
  <c r="I23" i="7"/>
  <c r="L23" i="7" s="1"/>
  <c r="G23" i="7"/>
  <c r="L22" i="7"/>
  <c r="I22" i="7"/>
  <c r="G22" i="7"/>
  <c r="F21" i="7"/>
  <c r="K19" i="7"/>
  <c r="N19" i="7" s="1"/>
  <c r="J19" i="7"/>
  <c r="M19" i="7" s="1"/>
  <c r="I19" i="7"/>
  <c r="L19" i="7" s="1"/>
  <c r="F17" i="7"/>
  <c r="I16" i="7"/>
  <c r="L16" i="7" s="1"/>
  <c r="G16" i="7"/>
  <c r="I15" i="7"/>
  <c r="L15" i="7" s="1"/>
  <c r="G15" i="7"/>
  <c r="I14" i="7"/>
  <c r="L14" i="7" s="1"/>
  <c r="G14" i="7"/>
  <c r="H14" i="7" s="1"/>
  <c r="I13" i="7"/>
  <c r="L13" i="7" s="1"/>
  <c r="G13" i="7"/>
  <c r="H13" i="7" s="1"/>
  <c r="N89" i="6" l="1"/>
  <c r="H89" i="7"/>
  <c r="H47" i="6"/>
  <c r="G115" i="7"/>
  <c r="N44" i="1"/>
  <c r="H22" i="7"/>
  <c r="H25" i="7"/>
  <c r="H16" i="7"/>
  <c r="H15" i="7"/>
  <c r="H42" i="7"/>
  <c r="H29" i="7"/>
  <c r="H97" i="7"/>
  <c r="H114" i="7"/>
  <c r="H102" i="7"/>
  <c r="G17" i="7"/>
  <c r="H23" i="7"/>
  <c r="H96" i="7"/>
  <c r="H113" i="7"/>
  <c r="G21" i="7"/>
  <c r="N89" i="7" l="1"/>
  <c r="N47" i="6"/>
  <c r="N44" i="7"/>
  <c r="H115" i="7"/>
  <c r="H21" i="7"/>
  <c r="H17" i="7"/>
  <c r="C115" i="7" l="1"/>
  <c r="I115" i="7" s="1"/>
  <c r="L115" i="7" s="1"/>
  <c r="D114" i="7"/>
  <c r="J114" i="7" s="1"/>
  <c r="M114" i="7" s="1"/>
  <c r="D113" i="7"/>
  <c r="D103" i="7"/>
  <c r="J103" i="7" s="1"/>
  <c r="C103" i="7"/>
  <c r="I103" i="7" s="1"/>
  <c r="D102" i="7"/>
  <c r="J102" i="7" s="1"/>
  <c r="M102" i="7" s="1"/>
  <c r="D97" i="7"/>
  <c r="J97" i="7" s="1"/>
  <c r="M97" i="7" s="1"/>
  <c r="D96" i="7"/>
  <c r="J96" i="7" s="1"/>
  <c r="M96" i="7" s="1"/>
  <c r="D42" i="7"/>
  <c r="J42" i="7" s="1"/>
  <c r="M42" i="7" s="1"/>
  <c r="D41" i="7"/>
  <c r="J41" i="7" s="1"/>
  <c r="M41" i="7" s="1"/>
  <c r="D30" i="7"/>
  <c r="D29" i="7"/>
  <c r="D25" i="7"/>
  <c r="J25" i="7" s="1"/>
  <c r="M25" i="7" s="1"/>
  <c r="D24" i="7"/>
  <c r="D23" i="7"/>
  <c r="J23" i="7" s="1"/>
  <c r="M23" i="7" s="1"/>
  <c r="D22" i="7"/>
  <c r="J22" i="7" s="1"/>
  <c r="M22" i="7" s="1"/>
  <c r="D21" i="7"/>
  <c r="J21" i="7" s="1"/>
  <c r="M21" i="7" s="1"/>
  <c r="C21" i="7"/>
  <c r="I21" i="7" s="1"/>
  <c r="L21" i="7" s="1"/>
  <c r="C17" i="7"/>
  <c r="I17" i="7" s="1"/>
  <c r="L17" i="7" s="1"/>
  <c r="D16" i="7"/>
  <c r="D15" i="7"/>
  <c r="D14" i="7"/>
  <c r="J14" i="7" s="1"/>
  <c r="M14" i="7" s="1"/>
  <c r="D13" i="7"/>
  <c r="F115" i="6"/>
  <c r="C115" i="6"/>
  <c r="I115" i="6" s="1"/>
  <c r="I114" i="6"/>
  <c r="G114" i="6"/>
  <c r="D114" i="6"/>
  <c r="E114" i="6" s="1"/>
  <c r="I113" i="6"/>
  <c r="G113" i="6"/>
  <c r="D113" i="6"/>
  <c r="E113" i="6" s="1"/>
  <c r="I110" i="6"/>
  <c r="G110" i="6"/>
  <c r="H110" i="6" s="1"/>
  <c r="D110" i="6"/>
  <c r="E110" i="6" s="1"/>
  <c r="I109" i="6"/>
  <c r="G109" i="6"/>
  <c r="D109" i="6"/>
  <c r="E109" i="6" s="1"/>
  <c r="J108" i="6"/>
  <c r="M108" i="6" s="1"/>
  <c r="I108" i="6"/>
  <c r="H108" i="6"/>
  <c r="E108" i="6"/>
  <c r="J107" i="6"/>
  <c r="M107" i="6" s="1"/>
  <c r="I107" i="6"/>
  <c r="H107" i="6"/>
  <c r="E107" i="6"/>
  <c r="J106" i="6"/>
  <c r="M106" i="6" s="1"/>
  <c r="I106" i="6"/>
  <c r="H106" i="6"/>
  <c r="E106" i="6"/>
  <c r="J105" i="6"/>
  <c r="M105" i="6" s="1"/>
  <c r="H105" i="6"/>
  <c r="E105" i="6"/>
  <c r="I104" i="6"/>
  <c r="H104" i="6"/>
  <c r="E104" i="6"/>
  <c r="G103" i="6"/>
  <c r="F103" i="6"/>
  <c r="D103" i="6"/>
  <c r="C103" i="6"/>
  <c r="I103" i="6" s="1"/>
  <c r="I102" i="6"/>
  <c r="G102" i="6"/>
  <c r="D102" i="6"/>
  <c r="E102" i="6" s="1"/>
  <c r="D101" i="6"/>
  <c r="C100" i="6"/>
  <c r="I97" i="6"/>
  <c r="G97" i="6"/>
  <c r="D97" i="6"/>
  <c r="E97" i="6" s="1"/>
  <c r="I96" i="6"/>
  <c r="G96" i="6"/>
  <c r="D96" i="6"/>
  <c r="I95" i="6"/>
  <c r="G95" i="6"/>
  <c r="D95" i="6"/>
  <c r="I93" i="6"/>
  <c r="G93" i="6"/>
  <c r="H93" i="6" s="1"/>
  <c r="D93" i="6"/>
  <c r="E93" i="6" s="1"/>
  <c r="I92" i="6"/>
  <c r="G92" i="6"/>
  <c r="D92" i="6"/>
  <c r="I90" i="6"/>
  <c r="G90" i="6"/>
  <c r="D90" i="6"/>
  <c r="E90" i="6" s="1"/>
  <c r="F88" i="6"/>
  <c r="D88" i="6"/>
  <c r="I86" i="6"/>
  <c r="G86" i="6"/>
  <c r="D86" i="6"/>
  <c r="E86" i="6" s="1"/>
  <c r="I85" i="6"/>
  <c r="G85" i="6"/>
  <c r="D85" i="6"/>
  <c r="E85" i="6" s="1"/>
  <c r="I84" i="6"/>
  <c r="G84" i="6"/>
  <c r="H84" i="6" s="1"/>
  <c r="D84" i="6"/>
  <c r="I83" i="6"/>
  <c r="G83" i="6"/>
  <c r="D83" i="6"/>
  <c r="E83" i="6" s="1"/>
  <c r="I82" i="6"/>
  <c r="G82" i="6"/>
  <c r="D82" i="6"/>
  <c r="E82" i="6" s="1"/>
  <c r="I81" i="6"/>
  <c r="G81" i="6"/>
  <c r="D81" i="6"/>
  <c r="I80" i="6"/>
  <c r="G80" i="6"/>
  <c r="D80" i="6"/>
  <c r="F79" i="6"/>
  <c r="D79" i="6"/>
  <c r="C78" i="6"/>
  <c r="I77" i="6"/>
  <c r="G77" i="6"/>
  <c r="D77" i="6"/>
  <c r="E77" i="6" s="1"/>
  <c r="I76" i="6"/>
  <c r="G76" i="6"/>
  <c r="H76" i="6" s="1"/>
  <c r="D76" i="6"/>
  <c r="E76" i="6" s="1"/>
  <c r="I75" i="6"/>
  <c r="G75" i="6"/>
  <c r="D75" i="6"/>
  <c r="I74" i="6"/>
  <c r="G74" i="6"/>
  <c r="D74" i="6"/>
  <c r="E74" i="6" s="1"/>
  <c r="I73" i="6"/>
  <c r="G73" i="6"/>
  <c r="D73" i="6"/>
  <c r="I72" i="6"/>
  <c r="G72" i="6"/>
  <c r="D72" i="6"/>
  <c r="I71" i="6"/>
  <c r="G71" i="6"/>
  <c r="D71" i="6"/>
  <c r="E71" i="6" s="1"/>
  <c r="I70" i="6"/>
  <c r="G70" i="6"/>
  <c r="H70" i="6" s="1"/>
  <c r="D70" i="6"/>
  <c r="E70" i="6" s="1"/>
  <c r="I69" i="6"/>
  <c r="G69" i="6"/>
  <c r="D69" i="6"/>
  <c r="G68" i="6"/>
  <c r="I68" i="6"/>
  <c r="I67" i="6"/>
  <c r="G67" i="6"/>
  <c r="H67" i="6" s="1"/>
  <c r="D67" i="6"/>
  <c r="D66" i="6"/>
  <c r="E66" i="6" s="1"/>
  <c r="I65" i="6"/>
  <c r="G65" i="6"/>
  <c r="D65" i="6"/>
  <c r="I64" i="6"/>
  <c r="G64" i="6"/>
  <c r="D64" i="6"/>
  <c r="I63" i="6"/>
  <c r="G63" i="6"/>
  <c r="D63" i="6"/>
  <c r="E63" i="6" s="1"/>
  <c r="I62" i="6"/>
  <c r="G62" i="6"/>
  <c r="D62" i="6"/>
  <c r="I61" i="6"/>
  <c r="I71" i="7" s="1"/>
  <c r="G61" i="6"/>
  <c r="D61" i="6"/>
  <c r="G60" i="6"/>
  <c r="D60" i="6"/>
  <c r="E60" i="6" s="1"/>
  <c r="I59" i="6"/>
  <c r="G59" i="6"/>
  <c r="D59" i="6"/>
  <c r="C58" i="6"/>
  <c r="I57" i="6"/>
  <c r="G57" i="6"/>
  <c r="D57" i="6"/>
  <c r="I56" i="6"/>
  <c r="D56" i="6"/>
  <c r="E56" i="6" s="1"/>
  <c r="I55" i="6"/>
  <c r="G55" i="6"/>
  <c r="H55" i="6" s="1"/>
  <c r="D55" i="6"/>
  <c r="I54" i="6"/>
  <c r="G54" i="6"/>
  <c r="D54" i="6"/>
  <c r="E54" i="6" s="1"/>
  <c r="I53" i="6"/>
  <c r="G53" i="6"/>
  <c r="D53" i="6"/>
  <c r="E53" i="6" s="1"/>
  <c r="I52" i="6"/>
  <c r="G52" i="6"/>
  <c r="D52" i="6"/>
  <c r="I51" i="6"/>
  <c r="I51" i="7" s="1"/>
  <c r="G51" i="6"/>
  <c r="D51" i="6"/>
  <c r="I50" i="6"/>
  <c r="G50" i="6"/>
  <c r="D50" i="6"/>
  <c r="E50" i="6" s="1"/>
  <c r="I49" i="6"/>
  <c r="G49" i="6"/>
  <c r="D49" i="6"/>
  <c r="C48" i="6"/>
  <c r="I43" i="6"/>
  <c r="G43" i="6"/>
  <c r="D43" i="6"/>
  <c r="E43" i="6" s="1"/>
  <c r="I42" i="6"/>
  <c r="G42" i="6"/>
  <c r="D42" i="6"/>
  <c r="I41" i="6"/>
  <c r="G41" i="6"/>
  <c r="D41" i="6"/>
  <c r="E41" i="6" s="1"/>
  <c r="F40" i="6"/>
  <c r="C40" i="6"/>
  <c r="I38" i="6"/>
  <c r="G38" i="6"/>
  <c r="D38" i="6"/>
  <c r="I37" i="6"/>
  <c r="G37" i="6"/>
  <c r="D37" i="6"/>
  <c r="E37" i="6" s="1"/>
  <c r="F36" i="6"/>
  <c r="C36" i="6"/>
  <c r="I35" i="6"/>
  <c r="G35" i="6"/>
  <c r="D35" i="6"/>
  <c r="I34" i="6"/>
  <c r="G34" i="6"/>
  <c r="H34" i="6" s="1"/>
  <c r="D34" i="6"/>
  <c r="E34" i="6" s="1"/>
  <c r="I33" i="6"/>
  <c r="G33" i="6"/>
  <c r="D33" i="6"/>
  <c r="I32" i="6"/>
  <c r="G32" i="6"/>
  <c r="D32" i="6"/>
  <c r="E32" i="6" s="1"/>
  <c r="I31" i="6"/>
  <c r="G31" i="6"/>
  <c r="D31" i="6"/>
  <c r="I30" i="6"/>
  <c r="G30" i="6"/>
  <c r="D30" i="6"/>
  <c r="I29" i="6"/>
  <c r="G29" i="6"/>
  <c r="D29" i="6"/>
  <c r="E29" i="6" s="1"/>
  <c r="F28" i="6"/>
  <c r="C28" i="6"/>
  <c r="I27" i="6"/>
  <c r="G27" i="6"/>
  <c r="D27" i="6"/>
  <c r="E27" i="6" s="1"/>
  <c r="I26" i="6"/>
  <c r="G26" i="6"/>
  <c r="D26" i="6"/>
  <c r="E26" i="6" s="1"/>
  <c r="I25" i="6"/>
  <c r="G25" i="6"/>
  <c r="D25" i="6"/>
  <c r="I24" i="6"/>
  <c r="G24" i="6"/>
  <c r="D24" i="6"/>
  <c r="I23" i="6"/>
  <c r="G23" i="6"/>
  <c r="D23" i="6"/>
  <c r="I22" i="6"/>
  <c r="G22" i="6"/>
  <c r="D22" i="6"/>
  <c r="E22" i="6" s="1"/>
  <c r="F21" i="6"/>
  <c r="C21" i="6"/>
  <c r="I19" i="6"/>
  <c r="F17" i="6"/>
  <c r="C17" i="6"/>
  <c r="I17" i="6" s="1"/>
  <c r="I16" i="6"/>
  <c r="G16" i="6"/>
  <c r="D16" i="6"/>
  <c r="I15" i="6"/>
  <c r="G15" i="6"/>
  <c r="D15" i="6"/>
  <c r="I14" i="6"/>
  <c r="G14" i="6"/>
  <c r="D14" i="6"/>
  <c r="E14" i="6" s="1"/>
  <c r="I13" i="6"/>
  <c r="G13" i="6"/>
  <c r="D13" i="6"/>
  <c r="E13" i="6" s="1"/>
  <c r="I114" i="1"/>
  <c r="I113" i="1"/>
  <c r="I110" i="1"/>
  <c r="I109" i="1"/>
  <c r="J108" i="1"/>
  <c r="I108" i="1"/>
  <c r="I108" i="7" s="1"/>
  <c r="J107" i="1"/>
  <c r="I107" i="1"/>
  <c r="I107" i="7" s="1"/>
  <c r="J106" i="1"/>
  <c r="I106" i="1"/>
  <c r="I106" i="7" s="1"/>
  <c r="J105" i="1"/>
  <c r="I105" i="1"/>
  <c r="I105" i="7" s="1"/>
  <c r="J104" i="1"/>
  <c r="I104" i="1"/>
  <c r="I104" i="7" s="1"/>
  <c r="I102" i="1"/>
  <c r="I97" i="1"/>
  <c r="I96" i="1"/>
  <c r="I95" i="1"/>
  <c r="I93" i="1"/>
  <c r="I92" i="1"/>
  <c r="I90" i="1"/>
  <c r="I87" i="1"/>
  <c r="I86" i="1"/>
  <c r="I85" i="1"/>
  <c r="I84" i="1"/>
  <c r="I83" i="1"/>
  <c r="I82" i="1"/>
  <c r="I81" i="1"/>
  <c r="I80" i="1"/>
  <c r="I77" i="1"/>
  <c r="I76" i="1"/>
  <c r="I75" i="1"/>
  <c r="I74" i="1"/>
  <c r="I73" i="1"/>
  <c r="I72" i="1"/>
  <c r="I70" i="1"/>
  <c r="I69" i="1"/>
  <c r="I67" i="1"/>
  <c r="I65" i="1"/>
  <c r="I64" i="1"/>
  <c r="I63" i="1"/>
  <c r="I62" i="1"/>
  <c r="I59" i="1"/>
  <c r="I57" i="1"/>
  <c r="I55" i="1"/>
  <c r="I54" i="1"/>
  <c r="I53" i="1"/>
  <c r="I52" i="1"/>
  <c r="I49" i="1"/>
  <c r="I43" i="1"/>
  <c r="I42" i="1"/>
  <c r="I41" i="1"/>
  <c r="I38" i="1"/>
  <c r="I37" i="1"/>
  <c r="I35" i="1"/>
  <c r="I34" i="1"/>
  <c r="I33" i="1"/>
  <c r="I31" i="1"/>
  <c r="I30" i="1"/>
  <c r="I29" i="1"/>
  <c r="I27" i="1"/>
  <c r="I26" i="1"/>
  <c r="I25" i="1"/>
  <c r="I24" i="1"/>
  <c r="I23" i="1"/>
  <c r="I22" i="1"/>
  <c r="K19" i="1"/>
  <c r="N19" i="1" s="1"/>
  <c r="J19" i="1"/>
  <c r="M19" i="1" s="1"/>
  <c r="I19" i="1"/>
  <c r="L19" i="1" s="1"/>
  <c r="I16" i="1"/>
  <c r="I15" i="1"/>
  <c r="I14" i="1"/>
  <c r="I13" i="1"/>
  <c r="F91" i="1"/>
  <c r="F88" i="1"/>
  <c r="F68" i="1"/>
  <c r="F68" i="7" s="1"/>
  <c r="F100" i="1"/>
  <c r="F66" i="1"/>
  <c r="F66" i="7" s="1"/>
  <c r="F60" i="1"/>
  <c r="F60" i="7" s="1"/>
  <c r="F56" i="1"/>
  <c r="F56" i="7" s="1"/>
  <c r="F50" i="1"/>
  <c r="F50" i="7" s="1"/>
  <c r="C78" i="1"/>
  <c r="C68" i="1"/>
  <c r="C58" i="1"/>
  <c r="C48" i="1"/>
  <c r="G49" i="1"/>
  <c r="G51" i="1"/>
  <c r="G52" i="1"/>
  <c r="G53" i="1"/>
  <c r="G54" i="1"/>
  <c r="G55" i="1"/>
  <c r="G57" i="1"/>
  <c r="G59" i="1"/>
  <c r="G61" i="1"/>
  <c r="G62" i="1"/>
  <c r="G63" i="1"/>
  <c r="G64" i="1"/>
  <c r="G65" i="1"/>
  <c r="H65" i="1" s="1"/>
  <c r="G67" i="1"/>
  <c r="G69" i="1"/>
  <c r="G70" i="1"/>
  <c r="G71" i="1"/>
  <c r="G72" i="1"/>
  <c r="G73" i="1"/>
  <c r="G74" i="1"/>
  <c r="G75" i="1"/>
  <c r="G76" i="1"/>
  <c r="G77" i="1"/>
  <c r="G80" i="1"/>
  <c r="G81" i="1"/>
  <c r="G82" i="1"/>
  <c r="G83" i="1"/>
  <c r="G84" i="1"/>
  <c r="G85" i="1"/>
  <c r="G86" i="1"/>
  <c r="G87" i="1"/>
  <c r="D49" i="1"/>
  <c r="D50" i="1"/>
  <c r="D51" i="1"/>
  <c r="D52" i="1"/>
  <c r="D53" i="1"/>
  <c r="D54" i="1"/>
  <c r="D55" i="1"/>
  <c r="D56" i="1"/>
  <c r="D57" i="1"/>
  <c r="D59" i="1"/>
  <c r="D60" i="1"/>
  <c r="D61" i="1"/>
  <c r="D62" i="1"/>
  <c r="D63" i="1"/>
  <c r="D64" i="1"/>
  <c r="D65" i="1"/>
  <c r="D66" i="1"/>
  <c r="D67" i="1"/>
  <c r="D69" i="1"/>
  <c r="D70" i="1"/>
  <c r="D71" i="1"/>
  <c r="D72" i="1"/>
  <c r="D73" i="1"/>
  <c r="D74" i="1"/>
  <c r="D75" i="1"/>
  <c r="D76" i="1"/>
  <c r="D77" i="1"/>
  <c r="D79" i="1"/>
  <c r="D80" i="1"/>
  <c r="D81" i="1"/>
  <c r="D82" i="1"/>
  <c r="D83" i="1"/>
  <c r="D84" i="1"/>
  <c r="D85" i="1"/>
  <c r="D86" i="1"/>
  <c r="D87" i="1"/>
  <c r="I32" i="1"/>
  <c r="F115" i="1"/>
  <c r="G114" i="1"/>
  <c r="G113" i="1"/>
  <c r="G110" i="1"/>
  <c r="G109" i="1"/>
  <c r="H108" i="1"/>
  <c r="H108" i="7" s="1"/>
  <c r="H107" i="1"/>
  <c r="H107" i="7" s="1"/>
  <c r="H106" i="1"/>
  <c r="H106" i="7" s="1"/>
  <c r="H105" i="1"/>
  <c r="H105" i="7" s="1"/>
  <c r="H104" i="1"/>
  <c r="H104" i="7" s="1"/>
  <c r="G103" i="1"/>
  <c r="M103" i="1" s="1"/>
  <c r="F103" i="1"/>
  <c r="G102" i="1"/>
  <c r="G97" i="1"/>
  <c r="G96" i="1"/>
  <c r="G95" i="1"/>
  <c r="G93" i="1"/>
  <c r="G92" i="1"/>
  <c r="G90" i="1"/>
  <c r="G43" i="1"/>
  <c r="G42" i="1"/>
  <c r="G41" i="1"/>
  <c r="F40" i="1"/>
  <c r="F39" i="1" s="1"/>
  <c r="G38" i="1"/>
  <c r="G37" i="1"/>
  <c r="F36" i="1"/>
  <c r="G35" i="1"/>
  <c r="G34" i="1"/>
  <c r="G33" i="1"/>
  <c r="G32" i="1"/>
  <c r="G31" i="1"/>
  <c r="G30" i="1"/>
  <c r="G29" i="1"/>
  <c r="F28" i="1"/>
  <c r="G27" i="1"/>
  <c r="G26" i="1"/>
  <c r="G25" i="1"/>
  <c r="G24" i="1"/>
  <c r="G23" i="1"/>
  <c r="G22" i="1"/>
  <c r="F21" i="1"/>
  <c r="F17" i="1"/>
  <c r="G16" i="1"/>
  <c r="G15" i="1"/>
  <c r="G14" i="1"/>
  <c r="G13" i="1"/>
  <c r="C47" i="1" l="1"/>
  <c r="H103" i="7"/>
  <c r="M104" i="1"/>
  <c r="M104" i="7" s="1"/>
  <c r="J104" i="7"/>
  <c r="M105" i="1"/>
  <c r="M105" i="7" s="1"/>
  <c r="J105" i="7"/>
  <c r="M106" i="1"/>
  <c r="M106" i="7" s="1"/>
  <c r="J106" i="7"/>
  <c r="M107" i="1"/>
  <c r="M107" i="7" s="1"/>
  <c r="J107" i="7"/>
  <c r="M108" i="1"/>
  <c r="M108" i="7" s="1"/>
  <c r="J108" i="7"/>
  <c r="G66" i="1"/>
  <c r="G60" i="1"/>
  <c r="G60" i="7" s="1"/>
  <c r="G56" i="1"/>
  <c r="H56" i="1" s="1"/>
  <c r="D21" i="6"/>
  <c r="I92" i="7"/>
  <c r="F91" i="7"/>
  <c r="F88" i="7"/>
  <c r="G61" i="7"/>
  <c r="G62" i="7"/>
  <c r="G67" i="7"/>
  <c r="G72" i="7"/>
  <c r="G81" i="7"/>
  <c r="D59" i="7"/>
  <c r="D62" i="7"/>
  <c r="D74" i="7"/>
  <c r="D75" i="7"/>
  <c r="J29" i="7"/>
  <c r="M29" i="7" s="1"/>
  <c r="E29" i="7"/>
  <c r="K29" i="7" s="1"/>
  <c r="N29" i="7" s="1"/>
  <c r="I81" i="7"/>
  <c r="I77" i="7"/>
  <c r="I67" i="7"/>
  <c r="I57" i="7"/>
  <c r="I52" i="7"/>
  <c r="C58" i="7"/>
  <c r="C48" i="7"/>
  <c r="G57" i="7"/>
  <c r="D50" i="7"/>
  <c r="G87" i="7"/>
  <c r="I87" i="7"/>
  <c r="J103" i="6"/>
  <c r="M103" i="6" s="1"/>
  <c r="J115" i="6"/>
  <c r="K115" i="6" s="1"/>
  <c r="E30" i="7"/>
  <c r="K30" i="7" s="1"/>
  <c r="N30" i="7" s="1"/>
  <c r="J30" i="7"/>
  <c r="M30" i="7" s="1"/>
  <c r="I43" i="7"/>
  <c r="L43" i="1"/>
  <c r="J43" i="1"/>
  <c r="M43" i="1" s="1"/>
  <c r="K105" i="6"/>
  <c r="N105" i="6" s="1"/>
  <c r="L105" i="6"/>
  <c r="G95" i="7"/>
  <c r="I38" i="7"/>
  <c r="J38" i="1"/>
  <c r="M38" i="1" s="1"/>
  <c r="L38" i="1"/>
  <c r="K107" i="1"/>
  <c r="L107" i="1"/>
  <c r="L107" i="7" s="1"/>
  <c r="L19" i="6"/>
  <c r="J19" i="6"/>
  <c r="M19" i="6" s="1"/>
  <c r="L42" i="1"/>
  <c r="J42" i="1"/>
  <c r="L29" i="6"/>
  <c r="J29" i="6"/>
  <c r="L14" i="1"/>
  <c r="J14" i="1"/>
  <c r="M14" i="1" s="1"/>
  <c r="I110" i="7"/>
  <c r="L110" i="1"/>
  <c r="J110" i="1"/>
  <c r="K110" i="1" s="1"/>
  <c r="J95" i="6"/>
  <c r="L95" i="6"/>
  <c r="L114" i="6"/>
  <c r="J114" i="6"/>
  <c r="J114" i="1"/>
  <c r="K114" i="1" s="1"/>
  <c r="L114" i="1"/>
  <c r="E97" i="7"/>
  <c r="K97" i="7" s="1"/>
  <c r="N97" i="7" s="1"/>
  <c r="G31" i="7"/>
  <c r="E102" i="7"/>
  <c r="K102" i="7" s="1"/>
  <c r="N102" i="7" s="1"/>
  <c r="G32" i="7"/>
  <c r="J13" i="6"/>
  <c r="M13" i="6" s="1"/>
  <c r="L13" i="6"/>
  <c r="L23" i="6"/>
  <c r="J23" i="6"/>
  <c r="M23" i="6" s="1"/>
  <c r="G109" i="7"/>
  <c r="I90" i="7"/>
  <c r="L90" i="1"/>
  <c r="J90" i="1"/>
  <c r="M90" i="1" s="1"/>
  <c r="G40" i="6"/>
  <c r="G34" i="7"/>
  <c r="L23" i="1"/>
  <c r="J23" i="1"/>
  <c r="M23" i="1" s="1"/>
  <c r="I61" i="7"/>
  <c r="C111" i="6"/>
  <c r="L107" i="6"/>
  <c r="K107" i="6"/>
  <c r="N107" i="6" s="1"/>
  <c r="E14" i="7"/>
  <c r="K14" i="7" s="1"/>
  <c r="N14" i="7" s="1"/>
  <c r="G26" i="7"/>
  <c r="F28" i="7"/>
  <c r="J15" i="1"/>
  <c r="M15" i="1" s="1"/>
  <c r="L15" i="1"/>
  <c r="L113" i="1"/>
  <c r="J113" i="1"/>
  <c r="M113" i="1" s="1"/>
  <c r="J30" i="6"/>
  <c r="L30" i="6"/>
  <c r="H38" i="6"/>
  <c r="L16" i="1"/>
  <c r="J16" i="1"/>
  <c r="M16" i="1" s="1"/>
  <c r="L22" i="6"/>
  <c r="J22" i="6"/>
  <c r="J38" i="6"/>
  <c r="M38" i="6" s="1"/>
  <c r="L38" i="6"/>
  <c r="J96" i="6"/>
  <c r="L96" i="6"/>
  <c r="K106" i="6"/>
  <c r="N106" i="6" s="1"/>
  <c r="L106" i="6"/>
  <c r="L115" i="6"/>
  <c r="E13" i="7"/>
  <c r="K13" i="7" s="1"/>
  <c r="N13" i="7" s="1"/>
  <c r="J13" i="7"/>
  <c r="M13" i="7" s="1"/>
  <c r="G33" i="7"/>
  <c r="M33" i="1"/>
  <c r="J22" i="1"/>
  <c r="M22" i="1" s="1"/>
  <c r="L22" i="1"/>
  <c r="J97" i="6"/>
  <c r="K97" i="6" s="1"/>
  <c r="L97" i="6"/>
  <c r="G110" i="7"/>
  <c r="G77" i="7"/>
  <c r="G52" i="7"/>
  <c r="L24" i="1"/>
  <c r="J24" i="1"/>
  <c r="M24" i="1" s="1"/>
  <c r="I62" i="7"/>
  <c r="L14" i="6"/>
  <c r="J14" i="6"/>
  <c r="L24" i="6"/>
  <c r="J24" i="6"/>
  <c r="D40" i="6"/>
  <c r="D100" i="6"/>
  <c r="D111" i="6" s="1"/>
  <c r="E15" i="7"/>
  <c r="K15" i="7" s="1"/>
  <c r="N15" i="7" s="1"/>
  <c r="J15" i="7"/>
  <c r="M15" i="7" s="1"/>
  <c r="I109" i="7"/>
  <c r="L109" i="1"/>
  <c r="H95" i="6"/>
  <c r="I26" i="7"/>
  <c r="L26" i="1"/>
  <c r="J26" i="1"/>
  <c r="M26" i="1" s="1"/>
  <c r="G38" i="7"/>
  <c r="I27" i="7"/>
  <c r="L27" i="1"/>
  <c r="J27" i="1"/>
  <c r="M27" i="1" s="1"/>
  <c r="D61" i="7"/>
  <c r="L29" i="1"/>
  <c r="J29" i="1"/>
  <c r="M29" i="1" s="1"/>
  <c r="L15" i="6"/>
  <c r="J15" i="6"/>
  <c r="M15" i="6" s="1"/>
  <c r="L102" i="6"/>
  <c r="J102" i="6"/>
  <c r="M102" i="6" s="1"/>
  <c r="L108" i="1"/>
  <c r="L108" i="7" s="1"/>
  <c r="K108" i="1"/>
  <c r="K108" i="7" s="1"/>
  <c r="G51" i="7"/>
  <c r="I95" i="7"/>
  <c r="J95" i="1"/>
  <c r="K95" i="1" s="1"/>
  <c r="L95" i="1"/>
  <c r="H42" i="6"/>
  <c r="D17" i="7"/>
  <c r="J17" i="7" s="1"/>
  <c r="M17" i="7" s="1"/>
  <c r="J16" i="7"/>
  <c r="M16" i="7" s="1"/>
  <c r="H15" i="6"/>
  <c r="J90" i="6"/>
  <c r="M90" i="6" s="1"/>
  <c r="K90" i="6"/>
  <c r="L90" i="6"/>
  <c r="D86" i="7"/>
  <c r="L30" i="1"/>
  <c r="J30" i="1"/>
  <c r="M30" i="1" s="1"/>
  <c r="D115" i="7"/>
  <c r="J115" i="7" s="1"/>
  <c r="M115" i="7" s="1"/>
  <c r="J113" i="7"/>
  <c r="M113" i="7" s="1"/>
  <c r="M42" i="1"/>
  <c r="E113" i="7"/>
  <c r="G43" i="7"/>
  <c r="G90" i="7"/>
  <c r="I34" i="7"/>
  <c r="J34" i="1"/>
  <c r="L34" i="1"/>
  <c r="I72" i="7"/>
  <c r="E23" i="7"/>
  <c r="K23" i="7" s="1"/>
  <c r="N23" i="7" s="1"/>
  <c r="E114" i="7"/>
  <c r="K114" i="7" s="1"/>
  <c r="N114" i="7" s="1"/>
  <c r="L41" i="1"/>
  <c r="J41" i="1"/>
  <c r="M41" i="1" s="1"/>
  <c r="L104" i="6"/>
  <c r="K104" i="6"/>
  <c r="N104" i="6" s="1"/>
  <c r="L113" i="6"/>
  <c r="J113" i="6"/>
  <c r="K113" i="6" s="1"/>
  <c r="L13" i="1"/>
  <c r="J13" i="1"/>
  <c r="M13" i="1" s="1"/>
  <c r="L25" i="1"/>
  <c r="J25" i="1"/>
  <c r="M25" i="1" s="1"/>
  <c r="L96" i="1"/>
  <c r="J96" i="1"/>
  <c r="M96" i="1" s="1"/>
  <c r="I32" i="7"/>
  <c r="J32" i="1"/>
  <c r="L32" i="1"/>
  <c r="L25" i="6"/>
  <c r="J25" i="6"/>
  <c r="M25" i="6" s="1"/>
  <c r="L108" i="6"/>
  <c r="K108" i="6"/>
  <c r="D87" i="7"/>
  <c r="K104" i="1"/>
  <c r="L104" i="1"/>
  <c r="L104" i="7" s="1"/>
  <c r="G71" i="7"/>
  <c r="I31" i="7"/>
  <c r="J31" i="1"/>
  <c r="M31" i="1" s="1"/>
  <c r="L31" i="1"/>
  <c r="E22" i="7"/>
  <c r="K105" i="1"/>
  <c r="L105" i="1"/>
  <c r="L105" i="7" s="1"/>
  <c r="L16" i="6"/>
  <c r="J16" i="6"/>
  <c r="M16" i="6" s="1"/>
  <c r="G92" i="7"/>
  <c r="J35" i="1"/>
  <c r="M35" i="1" s="1"/>
  <c r="L35" i="1"/>
  <c r="K106" i="1"/>
  <c r="L106" i="1"/>
  <c r="L106" i="7" s="1"/>
  <c r="L17" i="6"/>
  <c r="E24" i="7"/>
  <c r="K24" i="7" s="1"/>
  <c r="N24" i="7" s="1"/>
  <c r="J24" i="7"/>
  <c r="M24" i="7" s="1"/>
  <c r="G27" i="7"/>
  <c r="F36" i="7"/>
  <c r="G37" i="7"/>
  <c r="J42" i="6"/>
  <c r="M42" i="6" s="1"/>
  <c r="K42" i="6"/>
  <c r="L42" i="6"/>
  <c r="N108" i="6"/>
  <c r="L97" i="1"/>
  <c r="J97" i="1"/>
  <c r="M97" i="1" s="1"/>
  <c r="F40" i="7"/>
  <c r="L102" i="1"/>
  <c r="J102" i="1"/>
  <c r="M102" i="1" s="1"/>
  <c r="I33" i="7"/>
  <c r="L33" i="1"/>
  <c r="J33" i="1"/>
  <c r="L103" i="6"/>
  <c r="I37" i="7"/>
  <c r="J37" i="1"/>
  <c r="M37" i="1" s="1"/>
  <c r="L37" i="1"/>
  <c r="J17" i="6"/>
  <c r="K17" i="6" s="1"/>
  <c r="D78" i="6"/>
  <c r="E78" i="6" s="1"/>
  <c r="G79" i="6"/>
  <c r="H79" i="6" s="1"/>
  <c r="F79" i="7"/>
  <c r="G49" i="7"/>
  <c r="I49" i="7"/>
  <c r="J49" i="1"/>
  <c r="K49" i="1" s="1"/>
  <c r="L49" i="1"/>
  <c r="E49" i="1"/>
  <c r="D49" i="7"/>
  <c r="E51" i="1"/>
  <c r="D51" i="7"/>
  <c r="E52" i="1"/>
  <c r="D52" i="7"/>
  <c r="G53" i="7"/>
  <c r="E53" i="1"/>
  <c r="E53" i="7" s="1"/>
  <c r="D53" i="7"/>
  <c r="I53" i="7"/>
  <c r="J53" i="1"/>
  <c r="L53" i="1"/>
  <c r="E54" i="1"/>
  <c r="E54" i="7" s="1"/>
  <c r="D54" i="7"/>
  <c r="I54" i="7"/>
  <c r="L54" i="1"/>
  <c r="J54" i="1"/>
  <c r="M54" i="1" s="1"/>
  <c r="G54" i="7"/>
  <c r="I55" i="7"/>
  <c r="L55" i="1"/>
  <c r="J55" i="1"/>
  <c r="K55" i="1"/>
  <c r="E55" i="1"/>
  <c r="D55" i="7"/>
  <c r="G55" i="7"/>
  <c r="M55" i="1"/>
  <c r="E56" i="1"/>
  <c r="E56" i="7" s="1"/>
  <c r="D56" i="7"/>
  <c r="E57" i="1"/>
  <c r="D57" i="7"/>
  <c r="G59" i="7"/>
  <c r="I59" i="7"/>
  <c r="J59" i="1"/>
  <c r="L59" i="1"/>
  <c r="E60" i="1"/>
  <c r="E60" i="7" s="1"/>
  <c r="D60" i="7"/>
  <c r="G63" i="7"/>
  <c r="E63" i="1"/>
  <c r="E63" i="7" s="1"/>
  <c r="D63" i="7"/>
  <c r="I63" i="7"/>
  <c r="L63" i="1"/>
  <c r="J63" i="1"/>
  <c r="G64" i="7"/>
  <c r="E64" i="1"/>
  <c r="D64" i="7"/>
  <c r="I64" i="7"/>
  <c r="L64" i="1"/>
  <c r="J64" i="1"/>
  <c r="G65" i="7"/>
  <c r="E65" i="1"/>
  <c r="D65" i="7"/>
  <c r="I65" i="7"/>
  <c r="J65" i="1"/>
  <c r="L65" i="1"/>
  <c r="E66" i="1"/>
  <c r="E66" i="7" s="1"/>
  <c r="D66" i="7"/>
  <c r="E67" i="1"/>
  <c r="D67" i="7"/>
  <c r="I69" i="7"/>
  <c r="J69" i="1"/>
  <c r="K69" i="1" s="1"/>
  <c r="L69" i="1"/>
  <c r="G69" i="7"/>
  <c r="E69" i="1"/>
  <c r="D69" i="7"/>
  <c r="I70" i="7"/>
  <c r="J70" i="1"/>
  <c r="M70" i="1" s="1"/>
  <c r="L70" i="1"/>
  <c r="G70" i="7"/>
  <c r="E70" i="1"/>
  <c r="E70" i="7" s="1"/>
  <c r="D70" i="7"/>
  <c r="E71" i="1"/>
  <c r="D71" i="7"/>
  <c r="E72" i="1"/>
  <c r="E72" i="7" s="1"/>
  <c r="D72" i="7"/>
  <c r="G73" i="7"/>
  <c r="E73" i="1"/>
  <c r="D73" i="7"/>
  <c r="I73" i="7"/>
  <c r="L73" i="1"/>
  <c r="J73" i="1"/>
  <c r="G74" i="7"/>
  <c r="I74" i="7"/>
  <c r="L74" i="1"/>
  <c r="J74" i="1"/>
  <c r="K74" i="1" s="1"/>
  <c r="I75" i="7"/>
  <c r="L75" i="1"/>
  <c r="J75" i="1"/>
  <c r="G75" i="7"/>
  <c r="I76" i="7"/>
  <c r="J76" i="1"/>
  <c r="L76" i="1"/>
  <c r="G76" i="7"/>
  <c r="E76" i="1"/>
  <c r="E76" i="7" s="1"/>
  <c r="D76" i="7"/>
  <c r="E77" i="1"/>
  <c r="E77" i="7" s="1"/>
  <c r="D77" i="7"/>
  <c r="D68" i="1"/>
  <c r="C68" i="7"/>
  <c r="E79" i="1"/>
  <c r="D79" i="7"/>
  <c r="E80" i="1"/>
  <c r="D80" i="7"/>
  <c r="I80" i="7"/>
  <c r="J80" i="1"/>
  <c r="M80" i="1" s="1"/>
  <c r="L80" i="1"/>
  <c r="G80" i="7"/>
  <c r="E81" i="1"/>
  <c r="D81" i="7"/>
  <c r="I82" i="7"/>
  <c r="L82" i="1"/>
  <c r="J82" i="1"/>
  <c r="K82" i="1" s="1"/>
  <c r="E82" i="1"/>
  <c r="E82" i="7" s="1"/>
  <c r="D82" i="7"/>
  <c r="G82" i="7"/>
  <c r="I83" i="7"/>
  <c r="L83" i="1"/>
  <c r="J83" i="1"/>
  <c r="M83" i="1" s="1"/>
  <c r="E83" i="1"/>
  <c r="E83" i="7" s="1"/>
  <c r="D83" i="7"/>
  <c r="G83" i="7"/>
  <c r="I84" i="7"/>
  <c r="L84" i="1"/>
  <c r="J84" i="1"/>
  <c r="M84" i="1" s="1"/>
  <c r="G84" i="7"/>
  <c r="E84" i="1"/>
  <c r="D84" i="7"/>
  <c r="E85" i="1"/>
  <c r="E85" i="7" s="1"/>
  <c r="D85" i="7"/>
  <c r="I85" i="7"/>
  <c r="J85" i="1"/>
  <c r="K85" i="1" s="1"/>
  <c r="L85" i="1"/>
  <c r="G85" i="7"/>
  <c r="G86" i="7"/>
  <c r="I86" i="7"/>
  <c r="L86" i="1"/>
  <c r="J86" i="1"/>
  <c r="D78" i="1"/>
  <c r="C78" i="7"/>
  <c r="J93" i="6"/>
  <c r="K93" i="6" s="1"/>
  <c r="N93" i="6" s="1"/>
  <c r="L93" i="6"/>
  <c r="G93" i="7"/>
  <c r="I93" i="7"/>
  <c r="J93" i="1"/>
  <c r="K93" i="1" s="1"/>
  <c r="L93" i="1"/>
  <c r="L41" i="6"/>
  <c r="J41" i="6"/>
  <c r="M41" i="6" s="1"/>
  <c r="G35" i="7"/>
  <c r="E35" i="6"/>
  <c r="I35" i="7"/>
  <c r="L92" i="1"/>
  <c r="J92" i="1"/>
  <c r="M92" i="1"/>
  <c r="E88" i="6"/>
  <c r="J87" i="1"/>
  <c r="L87" i="1"/>
  <c r="L81" i="1"/>
  <c r="J81" i="1"/>
  <c r="M81" i="1" s="1"/>
  <c r="J77" i="1"/>
  <c r="K77" i="1" s="1"/>
  <c r="L77" i="1"/>
  <c r="L72" i="1"/>
  <c r="J72" i="1"/>
  <c r="M72" i="1" s="1"/>
  <c r="J71" i="1"/>
  <c r="L67" i="1"/>
  <c r="J67" i="1"/>
  <c r="K67" i="1" s="1"/>
  <c r="L62" i="1"/>
  <c r="J62" i="1"/>
  <c r="L61" i="1"/>
  <c r="J61" i="1"/>
  <c r="L57" i="1"/>
  <c r="J57" i="1"/>
  <c r="K57" i="1" s="1"/>
  <c r="L52" i="1"/>
  <c r="J52" i="1"/>
  <c r="L51" i="1"/>
  <c r="J51" i="1"/>
  <c r="L110" i="6"/>
  <c r="J110" i="6"/>
  <c r="M110" i="6" s="1"/>
  <c r="L109" i="6"/>
  <c r="J109" i="6"/>
  <c r="M109" i="6" s="1"/>
  <c r="E101" i="6"/>
  <c r="E100" i="6" s="1"/>
  <c r="L92" i="6"/>
  <c r="J92" i="6"/>
  <c r="M92" i="6" s="1"/>
  <c r="J86" i="6"/>
  <c r="M86" i="6" s="1"/>
  <c r="L86" i="6"/>
  <c r="L85" i="6"/>
  <c r="J85" i="6"/>
  <c r="M85" i="6" s="1"/>
  <c r="L84" i="6"/>
  <c r="J84" i="6"/>
  <c r="M84" i="6" s="1"/>
  <c r="J83" i="6"/>
  <c r="M83" i="6" s="1"/>
  <c r="L83" i="6"/>
  <c r="J82" i="6"/>
  <c r="M82" i="6" s="1"/>
  <c r="K82" i="6"/>
  <c r="L82" i="6"/>
  <c r="J81" i="6"/>
  <c r="M81" i="6" s="1"/>
  <c r="L81" i="6"/>
  <c r="J80" i="6"/>
  <c r="M80" i="6" s="1"/>
  <c r="L80" i="6"/>
  <c r="J77" i="6"/>
  <c r="M77" i="6" s="1"/>
  <c r="L77" i="6"/>
  <c r="J76" i="6"/>
  <c r="M76" i="6" s="1"/>
  <c r="L76" i="6"/>
  <c r="J75" i="6"/>
  <c r="M75" i="6" s="1"/>
  <c r="L75" i="6"/>
  <c r="J74" i="6"/>
  <c r="M74" i="6" s="1"/>
  <c r="L74" i="6"/>
  <c r="L73" i="6"/>
  <c r="J73" i="6"/>
  <c r="M73" i="6" s="1"/>
  <c r="J72" i="6"/>
  <c r="M72" i="6" s="1"/>
  <c r="L72" i="6"/>
  <c r="J71" i="6"/>
  <c r="M71" i="6" s="1"/>
  <c r="L71" i="6"/>
  <c r="L70" i="6"/>
  <c r="J70" i="6"/>
  <c r="M70" i="6" s="1"/>
  <c r="J69" i="6"/>
  <c r="M69" i="6" s="1"/>
  <c r="L69" i="6"/>
  <c r="L68" i="6"/>
  <c r="J68" i="6"/>
  <c r="M68" i="6" s="1"/>
  <c r="L67" i="6"/>
  <c r="J67" i="6"/>
  <c r="M67" i="6" s="1"/>
  <c r="J65" i="6"/>
  <c r="M65" i="6" s="1"/>
  <c r="L65" i="6"/>
  <c r="L64" i="6"/>
  <c r="J64" i="6"/>
  <c r="M64" i="6" s="1"/>
  <c r="J63" i="6"/>
  <c r="M63" i="6" s="1"/>
  <c r="K63" i="6"/>
  <c r="L63" i="6"/>
  <c r="J62" i="6"/>
  <c r="M62" i="6" s="1"/>
  <c r="L62" i="6"/>
  <c r="L61" i="6"/>
  <c r="J61" i="6"/>
  <c r="M61" i="6" s="1"/>
  <c r="L59" i="6"/>
  <c r="J59" i="6"/>
  <c r="M59" i="6" s="1"/>
  <c r="K59" i="6"/>
  <c r="J57" i="6"/>
  <c r="M57" i="6" s="1"/>
  <c r="L57" i="6"/>
  <c r="J56" i="6"/>
  <c r="L56" i="6"/>
  <c r="J55" i="6"/>
  <c r="M55" i="6" s="1"/>
  <c r="L55" i="6"/>
  <c r="J54" i="6"/>
  <c r="M54" i="6" s="1"/>
  <c r="L54" i="6"/>
  <c r="J53" i="6"/>
  <c r="M53" i="6" s="1"/>
  <c r="L53" i="6"/>
  <c r="L52" i="6"/>
  <c r="J52" i="6"/>
  <c r="M52" i="6" s="1"/>
  <c r="J51" i="6"/>
  <c r="M51" i="6" s="1"/>
  <c r="L51" i="6"/>
  <c r="J50" i="6"/>
  <c r="M50" i="6" s="1"/>
  <c r="L50" i="6"/>
  <c r="L49" i="6"/>
  <c r="J49" i="6"/>
  <c r="M49" i="6" s="1"/>
  <c r="L43" i="6"/>
  <c r="J43" i="6"/>
  <c r="M43" i="6" s="1"/>
  <c r="I36" i="6"/>
  <c r="J36" i="6" s="1"/>
  <c r="L37" i="6"/>
  <c r="J37" i="6"/>
  <c r="M37" i="6" s="1"/>
  <c r="J35" i="6"/>
  <c r="L35" i="6"/>
  <c r="L34" i="6"/>
  <c r="J34" i="6"/>
  <c r="M34" i="6" s="1"/>
  <c r="J33" i="6"/>
  <c r="M33" i="6" s="1"/>
  <c r="L33" i="6"/>
  <c r="J32" i="6"/>
  <c r="M32" i="6" s="1"/>
  <c r="L32" i="6"/>
  <c r="L31" i="6"/>
  <c r="J31" i="6"/>
  <c r="M31" i="6" s="1"/>
  <c r="K31" i="6"/>
  <c r="L27" i="6"/>
  <c r="J27" i="6"/>
  <c r="M27" i="6" s="1"/>
  <c r="L26" i="6"/>
  <c r="J26" i="6"/>
  <c r="K26" i="6" s="1"/>
  <c r="E73" i="6"/>
  <c r="E75" i="6"/>
  <c r="H82" i="6"/>
  <c r="I101" i="6"/>
  <c r="H63" i="6"/>
  <c r="H24" i="6"/>
  <c r="H37" i="6"/>
  <c r="H53" i="6"/>
  <c r="I21" i="6"/>
  <c r="L21" i="6" s="1"/>
  <c r="H30" i="6"/>
  <c r="G66" i="6"/>
  <c r="G66" i="7" s="1"/>
  <c r="H75" i="6"/>
  <c r="H85" i="6"/>
  <c r="G101" i="6"/>
  <c r="H16" i="6"/>
  <c r="H35" i="6"/>
  <c r="E49" i="6"/>
  <c r="E51" i="6"/>
  <c r="E59" i="6"/>
  <c r="E61" i="6"/>
  <c r="I66" i="6"/>
  <c r="E69" i="6"/>
  <c r="H73" i="6"/>
  <c r="H97" i="6"/>
  <c r="G115" i="6"/>
  <c r="H32" i="6"/>
  <c r="H68" i="6"/>
  <c r="G17" i="6"/>
  <c r="H25" i="6"/>
  <c r="H33" i="6"/>
  <c r="D36" i="6"/>
  <c r="I40" i="6"/>
  <c r="H49" i="6"/>
  <c r="H51" i="6"/>
  <c r="G56" i="6"/>
  <c r="H56" i="6" s="1"/>
  <c r="H59" i="6"/>
  <c r="H61" i="6"/>
  <c r="H69" i="6"/>
  <c r="H80" i="6"/>
  <c r="I79" i="6"/>
  <c r="H27" i="6"/>
  <c r="H22" i="6"/>
  <c r="I28" i="6"/>
  <c r="H43" i="6"/>
  <c r="E64" i="6"/>
  <c r="D28" i="6"/>
  <c r="E31" i="6"/>
  <c r="H64" i="6"/>
  <c r="H102" i="6"/>
  <c r="H109" i="6"/>
  <c r="H26" i="6"/>
  <c r="H54" i="6"/>
  <c r="F78" i="6"/>
  <c r="H31" i="6"/>
  <c r="G36" i="6"/>
  <c r="H41" i="6"/>
  <c r="H62" i="6"/>
  <c r="E72" i="6"/>
  <c r="E23" i="6"/>
  <c r="H52" i="6"/>
  <c r="H57" i="6"/>
  <c r="H72" i="6"/>
  <c r="H81" i="6"/>
  <c r="H90" i="6"/>
  <c r="H96" i="6"/>
  <c r="H103" i="6"/>
  <c r="G21" i="6"/>
  <c r="G28" i="6"/>
  <c r="H50" i="6"/>
  <c r="H60" i="6"/>
  <c r="H65" i="6"/>
  <c r="H65" i="7" s="1"/>
  <c r="H113" i="6"/>
  <c r="I60" i="6"/>
  <c r="E79" i="6"/>
  <c r="H16" i="1"/>
  <c r="H57" i="1"/>
  <c r="H32" i="1"/>
  <c r="H83" i="1"/>
  <c r="H69" i="1"/>
  <c r="I56" i="1"/>
  <c r="H30" i="1"/>
  <c r="H59" i="1"/>
  <c r="H33" i="1"/>
  <c r="H93" i="1"/>
  <c r="H82" i="1"/>
  <c r="H67" i="1"/>
  <c r="H67" i="7" s="1"/>
  <c r="H55" i="1"/>
  <c r="H15" i="1"/>
  <c r="H22" i="1"/>
  <c r="H34" i="1"/>
  <c r="H95" i="1"/>
  <c r="H109" i="1"/>
  <c r="H81" i="1"/>
  <c r="H81" i="7" s="1"/>
  <c r="H66" i="1"/>
  <c r="H54" i="1"/>
  <c r="I66" i="1"/>
  <c r="H31" i="1"/>
  <c r="H84" i="1"/>
  <c r="H110" i="1"/>
  <c r="H97" i="1"/>
  <c r="H77" i="1"/>
  <c r="H52" i="1"/>
  <c r="G68" i="1"/>
  <c r="G68" i="7" s="1"/>
  <c r="H90" i="1"/>
  <c r="I50" i="1"/>
  <c r="H80" i="1"/>
  <c r="H24" i="1"/>
  <c r="H37" i="1"/>
  <c r="H114" i="1"/>
  <c r="H76" i="1"/>
  <c r="H64" i="1"/>
  <c r="H51" i="1"/>
  <c r="I79" i="1"/>
  <c r="H71" i="1"/>
  <c r="H70" i="1"/>
  <c r="H53" i="1"/>
  <c r="H25" i="1"/>
  <c r="H26" i="1"/>
  <c r="H38" i="1"/>
  <c r="H102" i="1"/>
  <c r="H75" i="1"/>
  <c r="H63" i="1"/>
  <c r="H49" i="1"/>
  <c r="H43" i="1"/>
  <c r="H85" i="1"/>
  <c r="H35" i="1"/>
  <c r="I101" i="1"/>
  <c r="H27" i="1"/>
  <c r="H74" i="1"/>
  <c r="H62" i="1"/>
  <c r="H96" i="1"/>
  <c r="H13" i="1"/>
  <c r="H41" i="1"/>
  <c r="H87" i="1"/>
  <c r="H87" i="7" s="1"/>
  <c r="H73" i="1"/>
  <c r="H61" i="1"/>
  <c r="H14" i="1"/>
  <c r="H42" i="1"/>
  <c r="H86" i="1"/>
  <c r="H72" i="1"/>
  <c r="H60" i="1"/>
  <c r="E16" i="7"/>
  <c r="K16" i="7" s="1"/>
  <c r="N16" i="7" s="1"/>
  <c r="E42" i="7"/>
  <c r="K42" i="7" s="1"/>
  <c r="N42" i="7" s="1"/>
  <c r="E25" i="7"/>
  <c r="K25" i="7" s="1"/>
  <c r="N25" i="7" s="1"/>
  <c r="E96" i="7"/>
  <c r="K96" i="7" s="1"/>
  <c r="N96" i="7" s="1"/>
  <c r="E41" i="7"/>
  <c r="K41" i="7" s="1"/>
  <c r="N41" i="7" s="1"/>
  <c r="E115" i="6"/>
  <c r="H14" i="6"/>
  <c r="E16" i="6"/>
  <c r="H29" i="6"/>
  <c r="E38" i="6"/>
  <c r="E36" i="6" s="1"/>
  <c r="E42" i="6"/>
  <c r="E52" i="6"/>
  <c r="E55" i="6"/>
  <c r="E62" i="6"/>
  <c r="E65" i="6"/>
  <c r="G88" i="6"/>
  <c r="H114" i="6"/>
  <c r="H23" i="6"/>
  <c r="E25" i="6"/>
  <c r="D48" i="6"/>
  <c r="D58" i="6"/>
  <c r="D68" i="6"/>
  <c r="E92" i="6"/>
  <c r="E96" i="6"/>
  <c r="E81" i="6"/>
  <c r="E84" i="6"/>
  <c r="F48" i="6"/>
  <c r="F58" i="6"/>
  <c r="H92" i="6"/>
  <c r="H13" i="6"/>
  <c r="E15" i="6"/>
  <c r="E57" i="6"/>
  <c r="E67" i="6"/>
  <c r="H71" i="6"/>
  <c r="H74" i="6"/>
  <c r="H77" i="6"/>
  <c r="E95" i="6"/>
  <c r="E24" i="6"/>
  <c r="E30" i="6"/>
  <c r="E33" i="6"/>
  <c r="E80" i="6"/>
  <c r="F100" i="6"/>
  <c r="F100" i="7" s="1"/>
  <c r="F111" i="7" s="1"/>
  <c r="D115" i="6"/>
  <c r="D17" i="6"/>
  <c r="H83" i="6"/>
  <c r="H86" i="6"/>
  <c r="E103" i="6"/>
  <c r="G88" i="1"/>
  <c r="I88" i="1"/>
  <c r="E87" i="1"/>
  <c r="E87" i="7" s="1"/>
  <c r="E62" i="1"/>
  <c r="E75" i="1"/>
  <c r="E61" i="1"/>
  <c r="E86" i="1"/>
  <c r="E86" i="7" s="1"/>
  <c r="E74" i="1"/>
  <c r="E74" i="7" s="1"/>
  <c r="F58" i="1"/>
  <c r="F58" i="7" s="1"/>
  <c r="I60" i="1"/>
  <c r="I68" i="1"/>
  <c r="I68" i="7" s="1"/>
  <c r="G101" i="1"/>
  <c r="G79" i="1"/>
  <c r="F78" i="1"/>
  <c r="D48" i="1"/>
  <c r="F48" i="1"/>
  <c r="G50" i="1"/>
  <c r="D58" i="1"/>
  <c r="E59" i="1"/>
  <c r="E50" i="1"/>
  <c r="E50" i="7" s="1"/>
  <c r="G21" i="1"/>
  <c r="F111" i="1"/>
  <c r="G115" i="1"/>
  <c r="H23" i="1"/>
  <c r="G91" i="1"/>
  <c r="H113" i="1"/>
  <c r="G28" i="1"/>
  <c r="H103" i="1"/>
  <c r="F45" i="1"/>
  <c r="G40" i="1"/>
  <c r="G39" i="1" s="1"/>
  <c r="H29" i="1"/>
  <c r="G36" i="1"/>
  <c r="H92" i="1"/>
  <c r="H92" i="7" s="1"/>
  <c r="G17" i="1"/>
  <c r="K81" i="6" l="1"/>
  <c r="N81" i="6" s="1"/>
  <c r="K57" i="6"/>
  <c r="N57" i="6" s="1"/>
  <c r="H36" i="1"/>
  <c r="K113" i="1"/>
  <c r="N108" i="1"/>
  <c r="N108" i="7" s="1"/>
  <c r="M69" i="1"/>
  <c r="N104" i="1"/>
  <c r="N104" i="7" s="1"/>
  <c r="K104" i="7"/>
  <c r="N105" i="1"/>
  <c r="N105" i="7" s="1"/>
  <c r="K105" i="7"/>
  <c r="M110" i="1"/>
  <c r="N107" i="1"/>
  <c r="N107" i="7" s="1"/>
  <c r="K107" i="7"/>
  <c r="N106" i="1"/>
  <c r="N106" i="7" s="1"/>
  <c r="K106" i="7"/>
  <c r="K103" i="6"/>
  <c r="D58" i="7"/>
  <c r="H52" i="7"/>
  <c r="K97" i="1"/>
  <c r="N97" i="1" s="1"/>
  <c r="H40" i="1"/>
  <c r="H39" i="1" s="1"/>
  <c r="K14" i="1"/>
  <c r="N14" i="1" s="1"/>
  <c r="N113" i="1"/>
  <c r="M114" i="1"/>
  <c r="M37" i="7"/>
  <c r="H51" i="7"/>
  <c r="H71" i="7"/>
  <c r="I101" i="7"/>
  <c r="H61" i="7"/>
  <c r="E21" i="6"/>
  <c r="E75" i="7"/>
  <c r="G91" i="7"/>
  <c r="G100" i="6"/>
  <c r="G111" i="6" s="1"/>
  <c r="H101" i="6"/>
  <c r="H100" i="6" s="1"/>
  <c r="H111" i="6" s="1"/>
  <c r="C98" i="6"/>
  <c r="L109" i="7"/>
  <c r="M43" i="7"/>
  <c r="L34" i="7"/>
  <c r="J32" i="7"/>
  <c r="J83" i="7"/>
  <c r="M83" i="7"/>
  <c r="J84" i="7"/>
  <c r="M84" i="7"/>
  <c r="L85" i="7"/>
  <c r="M115" i="6"/>
  <c r="N103" i="6"/>
  <c r="K29" i="6"/>
  <c r="N29" i="6" s="1"/>
  <c r="M29" i="6"/>
  <c r="J43" i="7"/>
  <c r="M38" i="7"/>
  <c r="J90" i="7"/>
  <c r="N31" i="6"/>
  <c r="N90" i="6"/>
  <c r="G45" i="6"/>
  <c r="K114" i="6"/>
  <c r="N114" i="6" s="1"/>
  <c r="M114" i="6"/>
  <c r="K30" i="6"/>
  <c r="N30" i="6" s="1"/>
  <c r="M30" i="6"/>
  <c r="M22" i="6"/>
  <c r="K22" i="6"/>
  <c r="N22" i="6" s="1"/>
  <c r="K14" i="6"/>
  <c r="N14" i="6" s="1"/>
  <c r="M14" i="6"/>
  <c r="K24" i="6"/>
  <c r="N24" i="6" s="1"/>
  <c r="M24" i="6"/>
  <c r="J95" i="7"/>
  <c r="L95" i="7"/>
  <c r="M90" i="7"/>
  <c r="L49" i="7"/>
  <c r="E49" i="7"/>
  <c r="E51" i="7"/>
  <c r="L54" i="7"/>
  <c r="M54" i="7"/>
  <c r="J55" i="7"/>
  <c r="M55" i="7"/>
  <c r="E57" i="7"/>
  <c r="L64" i="7"/>
  <c r="J64" i="7"/>
  <c r="J70" i="7"/>
  <c r="L70" i="7"/>
  <c r="M70" i="7"/>
  <c r="L73" i="7"/>
  <c r="J75" i="7"/>
  <c r="J76" i="7"/>
  <c r="D68" i="7"/>
  <c r="E79" i="7"/>
  <c r="E80" i="7"/>
  <c r="L80" i="7"/>
  <c r="E81" i="7"/>
  <c r="K82" i="7"/>
  <c r="J82" i="7"/>
  <c r="J59" i="7"/>
  <c r="M69" i="7"/>
  <c r="L82" i="7"/>
  <c r="N63" i="6"/>
  <c r="L81" i="7"/>
  <c r="M81" i="7"/>
  <c r="M72" i="7"/>
  <c r="L72" i="7"/>
  <c r="J72" i="7"/>
  <c r="L71" i="7"/>
  <c r="L67" i="7"/>
  <c r="L61" i="7"/>
  <c r="L57" i="7"/>
  <c r="N82" i="6"/>
  <c r="M95" i="6"/>
  <c r="K95" i="6"/>
  <c r="K96" i="6"/>
  <c r="N96" i="6" s="1"/>
  <c r="M96" i="6"/>
  <c r="L33" i="7"/>
  <c r="G79" i="7"/>
  <c r="L76" i="7"/>
  <c r="J33" i="7"/>
  <c r="L27" i="7"/>
  <c r="M97" i="6"/>
  <c r="G100" i="1"/>
  <c r="G101" i="7"/>
  <c r="H95" i="7"/>
  <c r="N95" i="1"/>
  <c r="L62" i="7"/>
  <c r="E65" i="7"/>
  <c r="K25" i="6"/>
  <c r="N25" i="6" s="1"/>
  <c r="N42" i="6"/>
  <c r="K23" i="6"/>
  <c r="G36" i="7"/>
  <c r="E52" i="7"/>
  <c r="H34" i="7"/>
  <c r="J85" i="7"/>
  <c r="M75" i="1"/>
  <c r="M75" i="7" s="1"/>
  <c r="G56" i="7"/>
  <c r="K102" i="1"/>
  <c r="N102" i="1" s="1"/>
  <c r="L32" i="7"/>
  <c r="J34" i="7"/>
  <c r="J26" i="7"/>
  <c r="K38" i="6"/>
  <c r="N38" i="6" s="1"/>
  <c r="L38" i="7"/>
  <c r="L26" i="7"/>
  <c r="J38" i="7"/>
  <c r="K13" i="6"/>
  <c r="N13" i="6" s="1"/>
  <c r="E61" i="7"/>
  <c r="N114" i="1"/>
  <c r="E84" i="7"/>
  <c r="M80" i="7"/>
  <c r="E64" i="7"/>
  <c r="E55" i="7"/>
  <c r="K96" i="1"/>
  <c r="N96" i="1" s="1"/>
  <c r="M110" i="7"/>
  <c r="M32" i="1"/>
  <c r="M32" i="7" s="1"/>
  <c r="J110" i="7"/>
  <c r="M95" i="1"/>
  <c r="K109" i="1"/>
  <c r="N109" i="1" s="1"/>
  <c r="J109" i="7"/>
  <c r="K16" i="1"/>
  <c r="N16" i="1" s="1"/>
  <c r="H109" i="7"/>
  <c r="N97" i="6"/>
  <c r="E69" i="7"/>
  <c r="J74" i="7"/>
  <c r="E62" i="7"/>
  <c r="J49" i="7"/>
  <c r="K113" i="7"/>
  <c r="N113" i="7" s="1"/>
  <c r="E115" i="7"/>
  <c r="K115" i="7" s="1"/>
  <c r="N115" i="7" s="1"/>
  <c r="L110" i="7"/>
  <c r="L74" i="7"/>
  <c r="J63" i="7"/>
  <c r="K77" i="6"/>
  <c r="N77" i="6" s="1"/>
  <c r="L69" i="7"/>
  <c r="H62" i="7"/>
  <c r="H33" i="7"/>
  <c r="K77" i="7"/>
  <c r="J80" i="7"/>
  <c r="L63" i="7"/>
  <c r="L55" i="7"/>
  <c r="K16" i="6"/>
  <c r="N16" i="6" s="1"/>
  <c r="F39" i="7"/>
  <c r="F45" i="7" s="1"/>
  <c r="K80" i="6"/>
  <c r="N80" i="6" s="1"/>
  <c r="L84" i="7"/>
  <c r="J69" i="7"/>
  <c r="K63" i="1"/>
  <c r="K63" i="7" s="1"/>
  <c r="L77" i="7"/>
  <c r="G48" i="6"/>
  <c r="H27" i="7"/>
  <c r="K33" i="6"/>
  <c r="N33" i="6" s="1"/>
  <c r="K54" i="6"/>
  <c r="N54" i="6" s="1"/>
  <c r="J73" i="7"/>
  <c r="K13" i="1"/>
  <c r="N13" i="1" s="1"/>
  <c r="K102" i="6"/>
  <c r="N102" i="6" s="1"/>
  <c r="M113" i="6"/>
  <c r="M34" i="1"/>
  <c r="M34" i="7" s="1"/>
  <c r="M31" i="7"/>
  <c r="N23" i="6"/>
  <c r="G28" i="7"/>
  <c r="H37" i="7"/>
  <c r="M33" i="7"/>
  <c r="L43" i="7"/>
  <c r="J51" i="7"/>
  <c r="L31" i="7"/>
  <c r="E21" i="7"/>
  <c r="K21" i="7" s="1"/>
  <c r="N21" i="7" s="1"/>
  <c r="K22" i="7"/>
  <c r="N22" i="7" s="1"/>
  <c r="L52" i="7"/>
  <c r="M92" i="7"/>
  <c r="J86" i="7"/>
  <c r="L83" i="7"/>
  <c r="L37" i="7"/>
  <c r="K90" i="1"/>
  <c r="K90" i="7" s="1"/>
  <c r="G40" i="7"/>
  <c r="L51" i="7"/>
  <c r="J31" i="7"/>
  <c r="E59" i="7"/>
  <c r="H110" i="7"/>
  <c r="N110" i="1"/>
  <c r="H31" i="7"/>
  <c r="K70" i="6"/>
  <c r="N70" i="6" s="1"/>
  <c r="L86" i="7"/>
  <c r="K83" i="1"/>
  <c r="N83" i="1" s="1"/>
  <c r="L59" i="7"/>
  <c r="L53" i="7"/>
  <c r="J37" i="7"/>
  <c r="L90" i="7"/>
  <c r="H43" i="7"/>
  <c r="H32" i="7"/>
  <c r="K34" i="6"/>
  <c r="N34" i="6" s="1"/>
  <c r="K15" i="6"/>
  <c r="N15" i="6" s="1"/>
  <c r="H57" i="7"/>
  <c r="M17" i="6"/>
  <c r="C45" i="6"/>
  <c r="L92" i="7"/>
  <c r="L65" i="7"/>
  <c r="J53" i="7"/>
  <c r="E67" i="7"/>
  <c r="H77" i="7"/>
  <c r="J21" i="6"/>
  <c r="H38" i="7"/>
  <c r="M82" i="1"/>
  <c r="M82" i="7" s="1"/>
  <c r="E71" i="7"/>
  <c r="J65" i="7"/>
  <c r="M27" i="7"/>
  <c r="M109" i="1"/>
  <c r="M109" i="7" s="1"/>
  <c r="K51" i="6"/>
  <c r="N51" i="6" s="1"/>
  <c r="L75" i="7"/>
  <c r="J54" i="7"/>
  <c r="E73" i="7"/>
  <c r="C47" i="7"/>
  <c r="C117" i="7" s="1"/>
  <c r="F48" i="7"/>
  <c r="E17" i="7"/>
  <c r="K17" i="7" s="1"/>
  <c r="N17" i="7" s="1"/>
  <c r="N113" i="6"/>
  <c r="M36" i="6"/>
  <c r="D48" i="7"/>
  <c r="H26" i="7"/>
  <c r="M85" i="1"/>
  <c r="M85" i="7" s="1"/>
  <c r="K65" i="1"/>
  <c r="J27" i="7"/>
  <c r="K15" i="1"/>
  <c r="N15" i="1" s="1"/>
  <c r="K19" i="6"/>
  <c r="N19" i="6" s="1"/>
  <c r="F78" i="7"/>
  <c r="G78" i="6"/>
  <c r="H78" i="6" s="1"/>
  <c r="I79" i="7"/>
  <c r="L87" i="7"/>
  <c r="J93" i="7"/>
  <c r="H49" i="7"/>
  <c r="N49" i="1"/>
  <c r="M49" i="1"/>
  <c r="M49" i="7" s="1"/>
  <c r="I50" i="7"/>
  <c r="J50" i="1"/>
  <c r="J50" i="7" s="1"/>
  <c r="L50" i="1"/>
  <c r="L50" i="7" s="1"/>
  <c r="G50" i="7"/>
  <c r="K51" i="1"/>
  <c r="N51" i="1" s="1"/>
  <c r="M51" i="1"/>
  <c r="M51" i="7" s="1"/>
  <c r="K52" i="1"/>
  <c r="N52" i="1" s="1"/>
  <c r="J52" i="7"/>
  <c r="H53" i="7"/>
  <c r="K53" i="1"/>
  <c r="M53" i="1"/>
  <c r="M53" i="7" s="1"/>
  <c r="K54" i="1"/>
  <c r="H54" i="7"/>
  <c r="H55" i="7"/>
  <c r="N55" i="1"/>
  <c r="I56" i="7"/>
  <c r="J56" i="1"/>
  <c r="K56" i="1"/>
  <c r="L56" i="1"/>
  <c r="L56" i="7" s="1"/>
  <c r="H56" i="7"/>
  <c r="N56" i="1"/>
  <c r="N57" i="1"/>
  <c r="M57" i="1"/>
  <c r="M57" i="7" s="1"/>
  <c r="J57" i="7"/>
  <c r="H59" i="7"/>
  <c r="K59" i="1"/>
  <c r="K59" i="7" s="1"/>
  <c r="M59" i="1"/>
  <c r="M59" i="7" s="1"/>
  <c r="I60" i="7"/>
  <c r="J60" i="1"/>
  <c r="L60" i="1"/>
  <c r="H60" i="7"/>
  <c r="M61" i="1"/>
  <c r="M61" i="7" s="1"/>
  <c r="J61" i="7"/>
  <c r="K62" i="1"/>
  <c r="J62" i="7"/>
  <c r="M62" i="1"/>
  <c r="M62" i="7" s="1"/>
  <c r="H63" i="7"/>
  <c r="M63" i="1"/>
  <c r="M63" i="7" s="1"/>
  <c r="H64" i="7"/>
  <c r="K64" i="1"/>
  <c r="M64" i="1"/>
  <c r="M64" i="7" s="1"/>
  <c r="M65" i="1"/>
  <c r="M65" i="7" s="1"/>
  <c r="I66" i="7"/>
  <c r="L66" i="1"/>
  <c r="J66" i="1"/>
  <c r="N67" i="1"/>
  <c r="M67" i="1"/>
  <c r="M67" i="7" s="1"/>
  <c r="J67" i="7"/>
  <c r="H69" i="7"/>
  <c r="N69" i="1"/>
  <c r="H70" i="7"/>
  <c r="K70" i="1"/>
  <c r="K71" i="1"/>
  <c r="J71" i="7"/>
  <c r="H72" i="7"/>
  <c r="K72" i="1"/>
  <c r="K73" i="1"/>
  <c r="H73" i="7"/>
  <c r="M73" i="1"/>
  <c r="M73" i="7" s="1"/>
  <c r="H74" i="7"/>
  <c r="N74" i="1"/>
  <c r="E68" i="1"/>
  <c r="M74" i="1"/>
  <c r="M74" i="7" s="1"/>
  <c r="H75" i="7"/>
  <c r="K75" i="1"/>
  <c r="M76" i="1"/>
  <c r="M76" i="7" s="1"/>
  <c r="H76" i="7"/>
  <c r="K76" i="1"/>
  <c r="M77" i="1"/>
  <c r="M77" i="7" s="1"/>
  <c r="J77" i="7"/>
  <c r="H80" i="7"/>
  <c r="K80" i="1"/>
  <c r="K81" i="1"/>
  <c r="K81" i="7" s="1"/>
  <c r="J81" i="7"/>
  <c r="H82" i="7"/>
  <c r="N82" i="1"/>
  <c r="H83" i="7"/>
  <c r="H84" i="7"/>
  <c r="K84" i="1"/>
  <c r="H85" i="7"/>
  <c r="N85" i="1"/>
  <c r="H86" i="7"/>
  <c r="K86" i="1"/>
  <c r="M86" i="1"/>
  <c r="M86" i="7" s="1"/>
  <c r="E78" i="1"/>
  <c r="E78" i="7" s="1"/>
  <c r="D78" i="7"/>
  <c r="M87" i="1"/>
  <c r="M87" i="7" s="1"/>
  <c r="J87" i="7"/>
  <c r="K92" i="1"/>
  <c r="N92" i="1" s="1"/>
  <c r="J92" i="7"/>
  <c r="M93" i="6"/>
  <c r="L93" i="7"/>
  <c r="K93" i="7"/>
  <c r="M93" i="1"/>
  <c r="H93" i="7"/>
  <c r="N93" i="1"/>
  <c r="N93" i="7" s="1"/>
  <c r="H90" i="7"/>
  <c r="I88" i="7"/>
  <c r="J88" i="1"/>
  <c r="K88" i="1" s="1"/>
  <c r="L88" i="1"/>
  <c r="G88" i="7"/>
  <c r="K41" i="6"/>
  <c r="N41" i="6" s="1"/>
  <c r="L40" i="6"/>
  <c r="J40" i="6"/>
  <c r="H35" i="7"/>
  <c r="L35" i="7"/>
  <c r="M35" i="6"/>
  <c r="J35" i="7"/>
  <c r="K27" i="6"/>
  <c r="N27" i="6" s="1"/>
  <c r="J101" i="1"/>
  <c r="L101" i="1"/>
  <c r="K87" i="1"/>
  <c r="J79" i="1"/>
  <c r="M79" i="1" s="1"/>
  <c r="L79" i="1"/>
  <c r="N77" i="1"/>
  <c r="J68" i="1"/>
  <c r="M71" i="1"/>
  <c r="M71" i="7" s="1"/>
  <c r="L68" i="1"/>
  <c r="L68" i="7" s="1"/>
  <c r="K61" i="1"/>
  <c r="M52" i="1"/>
  <c r="M52" i="7" s="1"/>
  <c r="K110" i="6"/>
  <c r="K109" i="6"/>
  <c r="N109" i="6" s="1"/>
  <c r="J101" i="6"/>
  <c r="M101" i="6" s="1"/>
  <c r="L101" i="6"/>
  <c r="K92" i="6"/>
  <c r="N92" i="6" s="1"/>
  <c r="K69" i="6"/>
  <c r="N69" i="6" s="1"/>
  <c r="N59" i="6"/>
  <c r="M56" i="6"/>
  <c r="J88" i="6"/>
  <c r="L88" i="6"/>
  <c r="K86" i="6"/>
  <c r="N86" i="6" s="1"/>
  <c r="K85" i="6"/>
  <c r="N85" i="6" s="1"/>
  <c r="K84" i="6"/>
  <c r="N84" i="6" s="1"/>
  <c r="K83" i="6"/>
  <c r="N83" i="6" s="1"/>
  <c r="L79" i="6"/>
  <c r="J79" i="6"/>
  <c r="M79" i="6" s="1"/>
  <c r="K76" i="6"/>
  <c r="N76" i="6" s="1"/>
  <c r="K75" i="6"/>
  <c r="N75" i="6" s="1"/>
  <c r="K74" i="6"/>
  <c r="N74" i="6" s="1"/>
  <c r="K73" i="6"/>
  <c r="N73" i="6" s="1"/>
  <c r="K72" i="6"/>
  <c r="N72" i="6" s="1"/>
  <c r="K71" i="6"/>
  <c r="N71" i="6" s="1"/>
  <c r="K68" i="6"/>
  <c r="N68" i="6" s="1"/>
  <c r="K67" i="6"/>
  <c r="J66" i="6"/>
  <c r="M66" i="6" s="1"/>
  <c r="L66" i="6"/>
  <c r="K65" i="6"/>
  <c r="N65" i="6" s="1"/>
  <c r="K64" i="6"/>
  <c r="N64" i="6" s="1"/>
  <c r="K62" i="6"/>
  <c r="N62" i="6" s="1"/>
  <c r="K61" i="6"/>
  <c r="N61" i="6" s="1"/>
  <c r="J60" i="6"/>
  <c r="M60" i="6" s="1"/>
  <c r="L60" i="6"/>
  <c r="K56" i="6"/>
  <c r="N56" i="6" s="1"/>
  <c r="K55" i="6"/>
  <c r="N55" i="6" s="1"/>
  <c r="K53" i="6"/>
  <c r="N53" i="6" s="1"/>
  <c r="K52" i="6"/>
  <c r="N52" i="6" s="1"/>
  <c r="K50" i="6"/>
  <c r="N50" i="6" s="1"/>
  <c r="K49" i="6"/>
  <c r="N49" i="6" s="1"/>
  <c r="K43" i="6"/>
  <c r="N43" i="6" s="1"/>
  <c r="K37" i="6"/>
  <c r="N37" i="6" s="1"/>
  <c r="L36" i="6"/>
  <c r="K36" i="6"/>
  <c r="K35" i="6"/>
  <c r="K32" i="6"/>
  <c r="N32" i="6" s="1"/>
  <c r="J28" i="6"/>
  <c r="M28" i="6" s="1"/>
  <c r="L28" i="6"/>
  <c r="N26" i="6"/>
  <c r="M26" i="6"/>
  <c r="M26" i="7" s="1"/>
  <c r="H48" i="6"/>
  <c r="H36" i="6"/>
  <c r="H36" i="7" s="1"/>
  <c r="H66" i="6"/>
  <c r="H66" i="7" s="1"/>
  <c r="H17" i="6"/>
  <c r="N17" i="6" s="1"/>
  <c r="H88" i="6"/>
  <c r="H40" i="6"/>
  <c r="D45" i="6"/>
  <c r="F45" i="6"/>
  <c r="H28" i="6"/>
  <c r="I78" i="6"/>
  <c r="H21" i="6"/>
  <c r="H115" i="6"/>
  <c r="N115" i="6" s="1"/>
  <c r="H115" i="1"/>
  <c r="H91" i="1"/>
  <c r="I48" i="1"/>
  <c r="H50" i="1"/>
  <c r="H101" i="1"/>
  <c r="H101" i="7" s="1"/>
  <c r="H28" i="1"/>
  <c r="H21" i="1"/>
  <c r="G58" i="1"/>
  <c r="H88" i="1"/>
  <c r="H79" i="1"/>
  <c r="H79" i="7" s="1"/>
  <c r="H17" i="1"/>
  <c r="G45" i="1"/>
  <c r="H68" i="1"/>
  <c r="H68" i="7" s="1"/>
  <c r="G78" i="1"/>
  <c r="E17" i="6"/>
  <c r="E40" i="6"/>
  <c r="E68" i="6"/>
  <c r="E58" i="6"/>
  <c r="E28" i="6"/>
  <c r="E48" i="6"/>
  <c r="G58" i="6"/>
  <c r="C117" i="6"/>
  <c r="E111" i="6"/>
  <c r="I58" i="6"/>
  <c r="I100" i="6"/>
  <c r="I111" i="6" s="1"/>
  <c r="F111" i="6"/>
  <c r="I48" i="6"/>
  <c r="E58" i="1"/>
  <c r="I78" i="1"/>
  <c r="E48" i="1"/>
  <c r="I58" i="1"/>
  <c r="I58" i="7" s="1"/>
  <c r="F47" i="1"/>
  <c r="D47" i="1"/>
  <c r="G48" i="1"/>
  <c r="K57" i="7" l="1"/>
  <c r="H40" i="7"/>
  <c r="N90" i="1"/>
  <c r="K50" i="1"/>
  <c r="M93" i="7"/>
  <c r="N81" i="1"/>
  <c r="N63" i="1"/>
  <c r="N82" i="7"/>
  <c r="N83" i="7"/>
  <c r="N109" i="7"/>
  <c r="N69" i="7"/>
  <c r="K72" i="7"/>
  <c r="K73" i="7"/>
  <c r="M21" i="6"/>
  <c r="K21" i="6"/>
  <c r="N110" i="6"/>
  <c r="N110" i="7" s="1"/>
  <c r="K110" i="7"/>
  <c r="N57" i="7"/>
  <c r="K70" i="7"/>
  <c r="K80" i="7"/>
  <c r="N90" i="7"/>
  <c r="N81" i="7"/>
  <c r="N21" i="6"/>
  <c r="L45" i="6"/>
  <c r="J45" i="6"/>
  <c r="K95" i="7"/>
  <c r="N95" i="6"/>
  <c r="N95" i="7" s="1"/>
  <c r="M95" i="7"/>
  <c r="K54" i="7"/>
  <c r="L60" i="7"/>
  <c r="N63" i="7"/>
  <c r="K71" i="7"/>
  <c r="G48" i="7"/>
  <c r="N67" i="6"/>
  <c r="N67" i="7" s="1"/>
  <c r="K67" i="7"/>
  <c r="M79" i="7"/>
  <c r="I117" i="6"/>
  <c r="I98" i="6"/>
  <c r="N51" i="7"/>
  <c r="M88" i="1"/>
  <c r="N85" i="7"/>
  <c r="N55" i="7"/>
  <c r="N71" i="1"/>
  <c r="N71" i="7" s="1"/>
  <c r="K84" i="7"/>
  <c r="N84" i="1"/>
  <c r="N84" i="7" s="1"/>
  <c r="N77" i="7"/>
  <c r="K62" i="7"/>
  <c r="K52" i="7"/>
  <c r="K51" i="7"/>
  <c r="K65" i="7"/>
  <c r="N65" i="1"/>
  <c r="N65" i="7" s="1"/>
  <c r="L101" i="7"/>
  <c r="M50" i="1"/>
  <c r="M50" i="7" s="1"/>
  <c r="G100" i="7"/>
  <c r="G111" i="7" s="1"/>
  <c r="G111" i="1"/>
  <c r="N92" i="7"/>
  <c r="G78" i="7"/>
  <c r="M101" i="1"/>
  <c r="M101" i="7" s="1"/>
  <c r="J101" i="7"/>
  <c r="I45" i="6"/>
  <c r="K50" i="7"/>
  <c r="K109" i="7"/>
  <c r="F47" i="7"/>
  <c r="F98" i="7" s="1"/>
  <c r="F116" i="7" s="1"/>
  <c r="K76" i="7"/>
  <c r="K53" i="7"/>
  <c r="K92" i="7"/>
  <c r="K83" i="7"/>
  <c r="K85" i="7"/>
  <c r="G58" i="7"/>
  <c r="H45" i="1"/>
  <c r="N56" i="7"/>
  <c r="N49" i="7"/>
  <c r="L66" i="7"/>
  <c r="K75" i="7"/>
  <c r="E58" i="7"/>
  <c r="H28" i="7"/>
  <c r="K69" i="7"/>
  <c r="G39" i="7"/>
  <c r="G45" i="7" s="1"/>
  <c r="E68" i="7"/>
  <c r="K64" i="7"/>
  <c r="K56" i="7"/>
  <c r="K55" i="7"/>
  <c r="K49" i="7"/>
  <c r="E48" i="7"/>
  <c r="N52" i="7"/>
  <c r="K86" i="7"/>
  <c r="N74" i="7"/>
  <c r="K74" i="7"/>
  <c r="D47" i="7"/>
  <c r="I78" i="7"/>
  <c r="L79" i="7"/>
  <c r="H50" i="7"/>
  <c r="N50" i="1"/>
  <c r="N50" i="7" s="1"/>
  <c r="N53" i="1"/>
  <c r="N53" i="7" s="1"/>
  <c r="N54" i="1"/>
  <c r="N54" i="7" s="1"/>
  <c r="J56" i="7"/>
  <c r="M56" i="1"/>
  <c r="M56" i="7" s="1"/>
  <c r="L48" i="1"/>
  <c r="I48" i="7"/>
  <c r="N59" i="1"/>
  <c r="N59" i="7" s="1"/>
  <c r="J60" i="7"/>
  <c r="M60" i="1"/>
  <c r="M60" i="7" s="1"/>
  <c r="K60" i="1"/>
  <c r="N61" i="1"/>
  <c r="N61" i="7" s="1"/>
  <c r="K61" i="7"/>
  <c r="N62" i="1"/>
  <c r="N62" i="7" s="1"/>
  <c r="N64" i="1"/>
  <c r="N64" i="7" s="1"/>
  <c r="J66" i="7"/>
  <c r="M66" i="1"/>
  <c r="M66" i="7" s="1"/>
  <c r="K66" i="1"/>
  <c r="N70" i="1"/>
  <c r="N70" i="7" s="1"/>
  <c r="N72" i="1"/>
  <c r="N72" i="7" s="1"/>
  <c r="N73" i="1"/>
  <c r="N73" i="7" s="1"/>
  <c r="N75" i="1"/>
  <c r="N75" i="7" s="1"/>
  <c r="N76" i="1"/>
  <c r="N76" i="7" s="1"/>
  <c r="M68" i="1"/>
  <c r="M68" i="7" s="1"/>
  <c r="J68" i="7"/>
  <c r="N80" i="1"/>
  <c r="N80" i="7" s="1"/>
  <c r="N86" i="1"/>
  <c r="N86" i="7" s="1"/>
  <c r="N87" i="1"/>
  <c r="N87" i="7" s="1"/>
  <c r="K87" i="7"/>
  <c r="H91" i="7"/>
  <c r="H88" i="7"/>
  <c r="N88" i="1"/>
  <c r="L88" i="7"/>
  <c r="K79" i="1"/>
  <c r="N79" i="1" s="1"/>
  <c r="J79" i="7"/>
  <c r="M88" i="6"/>
  <c r="J88" i="7"/>
  <c r="M40" i="6"/>
  <c r="K40" i="6"/>
  <c r="N35" i="6"/>
  <c r="M35" i="7"/>
  <c r="K101" i="1"/>
  <c r="K88" i="6"/>
  <c r="J78" i="1"/>
  <c r="M78" i="1" s="1"/>
  <c r="L78" i="1"/>
  <c r="K68" i="1"/>
  <c r="E47" i="1"/>
  <c r="E47" i="7" s="1"/>
  <c r="J58" i="1"/>
  <c r="L58" i="1"/>
  <c r="J48" i="1"/>
  <c r="F117" i="1"/>
  <c r="I47" i="1"/>
  <c r="J100" i="6"/>
  <c r="L100" i="6"/>
  <c r="L111" i="6" s="1"/>
  <c r="K101" i="6"/>
  <c r="N101" i="6" s="1"/>
  <c r="K60" i="6"/>
  <c r="N60" i="6" s="1"/>
  <c r="J78" i="6"/>
  <c r="M78" i="6" s="1"/>
  <c r="L78" i="6"/>
  <c r="K79" i="6"/>
  <c r="N79" i="6" s="1"/>
  <c r="K66" i="6"/>
  <c r="N66" i="6" s="1"/>
  <c r="J58" i="6"/>
  <c r="M58" i="6" s="1"/>
  <c r="L58" i="6"/>
  <c r="J48" i="6"/>
  <c r="M48" i="6" s="1"/>
  <c r="L48" i="6"/>
  <c r="N36" i="6"/>
  <c r="K28" i="6"/>
  <c r="H58" i="1"/>
  <c r="H48" i="1"/>
  <c r="H48" i="7" s="1"/>
  <c r="H78" i="1"/>
  <c r="H78" i="7" s="1"/>
  <c r="H100" i="1"/>
  <c r="G47" i="1"/>
  <c r="F98" i="1"/>
  <c r="H58" i="6"/>
  <c r="F98" i="6"/>
  <c r="F117" i="6"/>
  <c r="D98" i="6"/>
  <c r="D117" i="6"/>
  <c r="C116" i="6"/>
  <c r="M88" i="7" l="1"/>
  <c r="H39" i="7"/>
  <c r="H45" i="7" s="1"/>
  <c r="H45" i="6"/>
  <c r="M45" i="6"/>
  <c r="G117" i="6"/>
  <c r="G98" i="6"/>
  <c r="G116" i="6" s="1"/>
  <c r="L58" i="7"/>
  <c r="F117" i="7"/>
  <c r="M78" i="7"/>
  <c r="H117" i="6"/>
  <c r="H98" i="6"/>
  <c r="H116" i="6" s="1"/>
  <c r="K100" i="6"/>
  <c r="J111" i="6"/>
  <c r="H100" i="7"/>
  <c r="H111" i="7" s="1"/>
  <c r="H111" i="1"/>
  <c r="H58" i="7"/>
  <c r="N101" i="1"/>
  <c r="N101" i="7" s="1"/>
  <c r="K101" i="7"/>
  <c r="I116" i="6"/>
  <c r="L48" i="7"/>
  <c r="K79" i="7"/>
  <c r="N79" i="7"/>
  <c r="L78" i="7"/>
  <c r="K48" i="1"/>
  <c r="J48" i="7"/>
  <c r="K60" i="7"/>
  <c r="N60" i="1"/>
  <c r="N60" i="7" s="1"/>
  <c r="K66" i="7"/>
  <c r="N66" i="1"/>
  <c r="N66" i="7" s="1"/>
  <c r="K58" i="1"/>
  <c r="J58" i="7"/>
  <c r="N68" i="1"/>
  <c r="N68" i="7" s="1"/>
  <c r="K68" i="7"/>
  <c r="G117" i="1"/>
  <c r="G98" i="1"/>
  <c r="G116" i="1" s="1"/>
  <c r="G47" i="7"/>
  <c r="K78" i="1"/>
  <c r="N78" i="1" s="1"/>
  <c r="J78" i="7"/>
  <c r="I117" i="1"/>
  <c r="I47" i="7"/>
  <c r="J98" i="6"/>
  <c r="J117" i="6"/>
  <c r="N88" i="6"/>
  <c r="N88" i="7" s="1"/>
  <c r="K88" i="7"/>
  <c r="L98" i="6"/>
  <c r="L116" i="6" s="1"/>
  <c r="L117" i="6"/>
  <c r="N40" i="6"/>
  <c r="M58" i="1"/>
  <c r="M58" i="7" s="1"/>
  <c r="M48" i="1"/>
  <c r="M48" i="7" s="1"/>
  <c r="J47" i="1"/>
  <c r="J47" i="7" s="1"/>
  <c r="L47" i="1"/>
  <c r="M100" i="6"/>
  <c r="M111" i="6" s="1"/>
  <c r="K78" i="6"/>
  <c r="N78" i="6" s="1"/>
  <c r="K58" i="6"/>
  <c r="N58" i="6" s="1"/>
  <c r="K48" i="6"/>
  <c r="N48" i="6" s="1"/>
  <c r="N28" i="6"/>
  <c r="F116" i="6"/>
  <c r="H47" i="1"/>
  <c r="F116" i="1"/>
  <c r="E98" i="6"/>
  <c r="E117" i="6"/>
  <c r="D116" i="6"/>
  <c r="E45" i="6"/>
  <c r="C115" i="1"/>
  <c r="I115" i="1" s="1"/>
  <c r="D114" i="1"/>
  <c r="D113" i="1"/>
  <c r="D110" i="1"/>
  <c r="D110" i="7" s="1"/>
  <c r="D109" i="1"/>
  <c r="D109" i="7" s="1"/>
  <c r="E108" i="1"/>
  <c r="E108" i="7" s="1"/>
  <c r="E107" i="1"/>
  <c r="E107" i="7" s="1"/>
  <c r="E106" i="1"/>
  <c r="E106" i="7" s="1"/>
  <c r="E105" i="1"/>
  <c r="E105" i="7" s="1"/>
  <c r="E104" i="1"/>
  <c r="E104" i="7" s="1"/>
  <c r="D103" i="1"/>
  <c r="C103" i="1"/>
  <c r="I103" i="1" s="1"/>
  <c r="D102" i="1"/>
  <c r="D101" i="1"/>
  <c r="D101" i="7" s="1"/>
  <c r="C100" i="1"/>
  <c r="D97" i="1"/>
  <c r="D96" i="1"/>
  <c r="D95" i="1"/>
  <c r="D95" i="7" s="1"/>
  <c r="D93" i="1"/>
  <c r="D93" i="7" s="1"/>
  <c r="D92" i="1"/>
  <c r="D92" i="7" s="1"/>
  <c r="C91" i="1"/>
  <c r="D90" i="1"/>
  <c r="D90" i="7" s="1"/>
  <c r="D88" i="1"/>
  <c r="D88" i="7" s="1"/>
  <c r="D43" i="1"/>
  <c r="D43" i="7" s="1"/>
  <c r="D42" i="1"/>
  <c r="D41" i="1"/>
  <c r="C40" i="1"/>
  <c r="D38" i="1"/>
  <c r="D38" i="7" s="1"/>
  <c r="D37" i="1"/>
  <c r="D37" i="7" s="1"/>
  <c r="C36" i="1"/>
  <c r="D35" i="1"/>
  <c r="D35" i="7" s="1"/>
  <c r="D34" i="1"/>
  <c r="D34" i="7" s="1"/>
  <c r="D33" i="1"/>
  <c r="D33" i="7" s="1"/>
  <c r="D32" i="1"/>
  <c r="D32" i="7" s="1"/>
  <c r="D31" i="1"/>
  <c r="D31" i="7" s="1"/>
  <c r="D30" i="1"/>
  <c r="D29" i="1"/>
  <c r="C28" i="1"/>
  <c r="D27" i="1"/>
  <c r="D27" i="7" s="1"/>
  <c r="D26" i="1"/>
  <c r="D26" i="7" s="1"/>
  <c r="D25" i="1"/>
  <c r="D24" i="1"/>
  <c r="D23" i="1"/>
  <c r="D22" i="1"/>
  <c r="C21" i="1"/>
  <c r="I21" i="1" s="1"/>
  <c r="C17" i="1"/>
  <c r="I17" i="1" s="1"/>
  <c r="D16" i="1"/>
  <c r="D15" i="1"/>
  <c r="D14" i="1"/>
  <c r="D13" i="1"/>
  <c r="D117" i="7" l="1"/>
  <c r="C40" i="7"/>
  <c r="C39" i="1"/>
  <c r="C45" i="1" s="1"/>
  <c r="E103" i="7"/>
  <c r="K103" i="7" s="1"/>
  <c r="J116" i="6"/>
  <c r="K45" i="6"/>
  <c r="N45" i="6"/>
  <c r="K48" i="7"/>
  <c r="N78" i="7"/>
  <c r="L17" i="1"/>
  <c r="J17" i="1"/>
  <c r="M17" i="1" s="1"/>
  <c r="K17" i="1"/>
  <c r="N17" i="1" s="1"/>
  <c r="I100" i="1"/>
  <c r="L100" i="1" s="1"/>
  <c r="C100" i="7"/>
  <c r="C111" i="7" s="1"/>
  <c r="K103" i="1"/>
  <c r="N103" i="1" s="1"/>
  <c r="L103" i="1"/>
  <c r="I28" i="1"/>
  <c r="C28" i="7"/>
  <c r="J21" i="1"/>
  <c r="L21" i="1"/>
  <c r="I36" i="1"/>
  <c r="C36" i="7"/>
  <c r="N48" i="1"/>
  <c r="N48" i="7" s="1"/>
  <c r="K58" i="7"/>
  <c r="N100" i="6"/>
  <c r="N111" i="6" s="1"/>
  <c r="K111" i="6"/>
  <c r="J115" i="1"/>
  <c r="M115" i="1" s="1"/>
  <c r="L115" i="1"/>
  <c r="K78" i="7"/>
  <c r="N58" i="1"/>
  <c r="N58" i="7" s="1"/>
  <c r="I91" i="1"/>
  <c r="L91" i="1" s="1"/>
  <c r="L91" i="7" s="1"/>
  <c r="C91" i="7"/>
  <c r="C98" i="7" s="1"/>
  <c r="L117" i="1"/>
  <c r="J117" i="1"/>
  <c r="H98" i="1"/>
  <c r="H116" i="1" s="1"/>
  <c r="H117" i="1"/>
  <c r="H47" i="7"/>
  <c r="L47" i="7"/>
  <c r="L117" i="7" s="1"/>
  <c r="G117" i="7"/>
  <c r="G98" i="7"/>
  <c r="G116" i="7" s="1"/>
  <c r="I117" i="7"/>
  <c r="N117" i="6"/>
  <c r="N98" i="6"/>
  <c r="K98" i="6"/>
  <c r="K117" i="6"/>
  <c r="M117" i="6"/>
  <c r="M98" i="6"/>
  <c r="M116" i="6" s="1"/>
  <c r="J117" i="7"/>
  <c r="J100" i="1"/>
  <c r="K47" i="1"/>
  <c r="K47" i="7" s="1"/>
  <c r="M47" i="1"/>
  <c r="M47" i="7" s="1"/>
  <c r="E116" i="6"/>
  <c r="E26" i="1"/>
  <c r="E23" i="1"/>
  <c r="K23" i="1" s="1"/>
  <c r="N23" i="1" s="1"/>
  <c r="E113" i="1"/>
  <c r="E41" i="1"/>
  <c r="K41" i="1" s="1"/>
  <c r="N41" i="1" s="1"/>
  <c r="E110" i="1"/>
  <c r="E110" i="7" s="1"/>
  <c r="E101" i="1"/>
  <c r="E101" i="7" s="1"/>
  <c r="E109" i="1"/>
  <c r="E109" i="7" s="1"/>
  <c r="I40" i="1"/>
  <c r="I39" i="1" s="1"/>
  <c r="E15" i="1"/>
  <c r="E35" i="1"/>
  <c r="E24" i="1"/>
  <c r="K24" i="1" s="1"/>
  <c r="N24" i="1" s="1"/>
  <c r="E37" i="1"/>
  <c r="E102" i="1"/>
  <c r="E93" i="1"/>
  <c r="E93" i="7" s="1"/>
  <c r="E95" i="1"/>
  <c r="E95" i="7" s="1"/>
  <c r="E97" i="1"/>
  <c r="E32" i="1"/>
  <c r="E90" i="1"/>
  <c r="E90" i="7" s="1"/>
  <c r="E25" i="1"/>
  <c r="K25" i="1" s="1"/>
  <c r="N25" i="1" s="1"/>
  <c r="E38" i="1"/>
  <c r="E14" i="1"/>
  <c r="E42" i="1"/>
  <c r="K42" i="1" s="1"/>
  <c r="N42" i="1" s="1"/>
  <c r="E16" i="1"/>
  <c r="E33" i="1"/>
  <c r="E96" i="1"/>
  <c r="E27" i="1"/>
  <c r="E13" i="1"/>
  <c r="E30" i="1"/>
  <c r="K30" i="1" s="1"/>
  <c r="N30" i="1" s="1"/>
  <c r="E43" i="1"/>
  <c r="E31" i="1"/>
  <c r="E88" i="1"/>
  <c r="E88" i="7" s="1"/>
  <c r="E34" i="1"/>
  <c r="C111" i="1"/>
  <c r="D21" i="1"/>
  <c r="C98" i="1"/>
  <c r="D115" i="1"/>
  <c r="D117" i="1"/>
  <c r="D100" i="1"/>
  <c r="D100" i="7" s="1"/>
  <c r="D111" i="7" s="1"/>
  <c r="E22" i="1"/>
  <c r="D36" i="1"/>
  <c r="D36" i="7" s="1"/>
  <c r="D28" i="1"/>
  <c r="D28" i="7" s="1"/>
  <c r="D40" i="1"/>
  <c r="D91" i="1"/>
  <c r="D91" i="7" s="1"/>
  <c r="D98" i="7" s="1"/>
  <c r="E103" i="1"/>
  <c r="E114" i="1"/>
  <c r="D17" i="1"/>
  <c r="E92" i="1"/>
  <c r="E92" i="7" s="1"/>
  <c r="E29" i="1"/>
  <c r="C117" i="1"/>
  <c r="D40" i="7" l="1"/>
  <c r="D39" i="1"/>
  <c r="D39" i="7" s="1"/>
  <c r="D45" i="7" s="1"/>
  <c r="D116" i="7" s="1"/>
  <c r="E117" i="7"/>
  <c r="N116" i="6"/>
  <c r="J40" i="1"/>
  <c r="J39" i="1" s="1"/>
  <c r="L40" i="1"/>
  <c r="I40" i="7"/>
  <c r="K34" i="1"/>
  <c r="E34" i="7"/>
  <c r="I28" i="7"/>
  <c r="J28" i="1"/>
  <c r="L28" i="1"/>
  <c r="L28" i="7" s="1"/>
  <c r="K31" i="1"/>
  <c r="E31" i="7"/>
  <c r="L100" i="7"/>
  <c r="L111" i="7" s="1"/>
  <c r="L111" i="1"/>
  <c r="K37" i="1"/>
  <c r="E37" i="7"/>
  <c r="M21" i="1"/>
  <c r="K43" i="1"/>
  <c r="E43" i="7"/>
  <c r="K33" i="1"/>
  <c r="E33" i="7"/>
  <c r="K26" i="1"/>
  <c r="E26" i="7"/>
  <c r="K115" i="1"/>
  <c r="N115" i="1" s="1"/>
  <c r="K32" i="1"/>
  <c r="E32" i="7"/>
  <c r="K35" i="1"/>
  <c r="E35" i="7"/>
  <c r="C39" i="7"/>
  <c r="C45" i="7" s="1"/>
  <c r="C116" i="7" s="1"/>
  <c r="K27" i="1"/>
  <c r="E27" i="7"/>
  <c r="K38" i="1"/>
  <c r="E38" i="7"/>
  <c r="M100" i="1"/>
  <c r="J100" i="7"/>
  <c r="J111" i="7" s="1"/>
  <c r="J111" i="1"/>
  <c r="K116" i="6"/>
  <c r="I36" i="7"/>
  <c r="J36" i="1"/>
  <c r="L36" i="1"/>
  <c r="L36" i="7" s="1"/>
  <c r="I100" i="7"/>
  <c r="I111" i="7" s="1"/>
  <c r="I111" i="1"/>
  <c r="L98" i="1"/>
  <c r="L98" i="7"/>
  <c r="I91" i="7"/>
  <c r="I98" i="7" s="1"/>
  <c r="I98" i="1"/>
  <c r="J91" i="1"/>
  <c r="H117" i="7"/>
  <c r="H98" i="7"/>
  <c r="H116" i="7" s="1"/>
  <c r="M117" i="1"/>
  <c r="K117" i="1"/>
  <c r="K117" i="7"/>
  <c r="M117" i="7"/>
  <c r="K100" i="1"/>
  <c r="N47" i="1"/>
  <c r="E115" i="1"/>
  <c r="D111" i="1"/>
  <c r="E100" i="1"/>
  <c r="E100" i="7" s="1"/>
  <c r="E111" i="7" s="1"/>
  <c r="E36" i="1"/>
  <c r="E28" i="1"/>
  <c r="K29" i="1"/>
  <c r="N29" i="1" s="1"/>
  <c r="E21" i="1"/>
  <c r="K21" i="1" s="1"/>
  <c r="K22" i="1"/>
  <c r="N22" i="1" s="1"/>
  <c r="E17" i="1"/>
  <c r="E40" i="1"/>
  <c r="E117" i="1"/>
  <c r="E91" i="1"/>
  <c r="E91" i="7" s="1"/>
  <c r="E98" i="7" s="1"/>
  <c r="C116" i="1"/>
  <c r="D98" i="1"/>
  <c r="E40" i="7" l="1"/>
  <c r="E39" i="1"/>
  <c r="E39" i="7" s="1"/>
  <c r="L40" i="7"/>
  <c r="L39" i="1"/>
  <c r="K33" i="7"/>
  <c r="N33" i="1"/>
  <c r="N33" i="7" s="1"/>
  <c r="K28" i="1"/>
  <c r="E28" i="7"/>
  <c r="M100" i="7"/>
  <c r="M111" i="7" s="1"/>
  <c r="M111" i="1"/>
  <c r="K37" i="7"/>
  <c r="N37" i="1"/>
  <c r="N37" i="7" s="1"/>
  <c r="K38" i="7"/>
  <c r="N38" i="1"/>
  <c r="N38" i="7" s="1"/>
  <c r="N21" i="1"/>
  <c r="K43" i="7"/>
  <c r="N43" i="1"/>
  <c r="N43" i="7" s="1"/>
  <c r="K36" i="1"/>
  <c r="E36" i="7"/>
  <c r="K27" i="7"/>
  <c r="N27" i="1"/>
  <c r="N27" i="7" s="1"/>
  <c r="I39" i="7"/>
  <c r="I45" i="7" s="1"/>
  <c r="I116" i="7" s="1"/>
  <c r="N35" i="1"/>
  <c r="N35" i="7" s="1"/>
  <c r="K35" i="7"/>
  <c r="K34" i="7"/>
  <c r="N34" i="1"/>
  <c r="N34" i="7" s="1"/>
  <c r="I45" i="1"/>
  <c r="I116" i="1" s="1"/>
  <c r="J36" i="7"/>
  <c r="M36" i="1"/>
  <c r="M36" i="7" s="1"/>
  <c r="N100" i="1"/>
  <c r="K111" i="1"/>
  <c r="K100" i="7"/>
  <c r="K111" i="7" s="1"/>
  <c r="K31" i="7"/>
  <c r="N31" i="1"/>
  <c r="N31" i="7" s="1"/>
  <c r="J28" i="7"/>
  <c r="M28" i="1"/>
  <c r="M28" i="7" s="1"/>
  <c r="K32" i="7"/>
  <c r="N32" i="1"/>
  <c r="N32" i="7" s="1"/>
  <c r="M40" i="1"/>
  <c r="J40" i="7"/>
  <c r="K26" i="7"/>
  <c r="N26" i="1"/>
  <c r="N26" i="7" s="1"/>
  <c r="M91" i="1"/>
  <c r="J91" i="7"/>
  <c r="J98" i="7" s="1"/>
  <c r="J98" i="1"/>
  <c r="K91" i="1"/>
  <c r="N117" i="1"/>
  <c r="N47" i="7"/>
  <c r="E98" i="1"/>
  <c r="D45" i="1"/>
  <c r="D116" i="1" s="1"/>
  <c r="E111" i="1"/>
  <c r="K40" i="1"/>
  <c r="K39" i="1" s="1"/>
  <c r="M40" i="7" l="1"/>
  <c r="M39" i="1"/>
  <c r="L39" i="7"/>
  <c r="L45" i="7" s="1"/>
  <c r="L116" i="7" s="1"/>
  <c r="L45" i="1"/>
  <c r="L116" i="1" s="1"/>
  <c r="E45" i="7"/>
  <c r="E116" i="7" s="1"/>
  <c r="K36" i="7"/>
  <c r="N36" i="1"/>
  <c r="N36" i="7" s="1"/>
  <c r="N40" i="1"/>
  <c r="K40" i="7"/>
  <c r="K28" i="7"/>
  <c r="N28" i="1"/>
  <c r="N28" i="7" s="1"/>
  <c r="M39" i="7"/>
  <c r="M45" i="7" s="1"/>
  <c r="J39" i="7"/>
  <c r="J45" i="7" s="1"/>
  <c r="J116" i="7" s="1"/>
  <c r="N100" i="7"/>
  <c r="N111" i="7" s="1"/>
  <c r="N111" i="1"/>
  <c r="M45" i="1"/>
  <c r="J45" i="1"/>
  <c r="J116" i="1" s="1"/>
  <c r="N91" i="1"/>
  <c r="K91" i="7"/>
  <c r="K98" i="7" s="1"/>
  <c r="K98" i="1"/>
  <c r="M91" i="7"/>
  <c r="M98" i="7" s="1"/>
  <c r="M98" i="1"/>
  <c r="M116" i="1" s="1"/>
  <c r="N117" i="7"/>
  <c r="E45" i="1"/>
  <c r="N40" i="7" l="1"/>
  <c r="N39" i="1"/>
  <c r="N39" i="7" s="1"/>
  <c r="N45" i="7" s="1"/>
  <c r="K39" i="7"/>
  <c r="K45" i="7" s="1"/>
  <c r="K116" i="7" s="1"/>
  <c r="K45" i="1"/>
  <c r="K116" i="1" s="1"/>
  <c r="M116" i="7"/>
  <c r="N91" i="7"/>
  <c r="N98" i="7" s="1"/>
  <c r="N98" i="1"/>
  <c r="E116" i="1"/>
  <c r="N45" i="1" l="1"/>
  <c r="N116" i="7"/>
</calcChain>
</file>

<file path=xl/sharedStrings.xml><?xml version="1.0" encoding="utf-8"?>
<sst xmlns="http://schemas.openxmlformats.org/spreadsheetml/2006/main" count="558" uniqueCount="161">
  <si>
    <t>OBIECTIV: REABILITARE ENERGETICĂ MODERATĂ A CLĂDIRILOR REZIDENȚIALE MULTIFAMILIALE DIN COMUNA SARMASAG - 2</t>
  </si>
  <si>
    <t>Beneficiar: UAT COMUNA SARMASAG</t>
  </si>
  <si>
    <t>Proiectant: SC ONE DESIGN SRL</t>
  </si>
  <si>
    <t>Executant: SC OBERHAUSER INVEST SRL</t>
  </si>
  <si>
    <t>DEVIZ GENERAL - ELIGIBIL</t>
  </si>
  <si>
    <t>al obiectivului de investiţii</t>
  </si>
  <si>
    <t>REABILITARE ENERGETICĂ MODERATĂ A CLĂDIRILOR REZIDENȚIALE MULTIFAMILIALE DIN COMUNA SARMASAG - 2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</si>
  <si>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</si>
  <si>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</si>
  <si>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</si>
  <si>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</si>
  <si>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</si>
  <si>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</si>
  <si>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</si>
  <si>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</si>
  <si>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</si>
  <si>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</si>
  <si>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</si>
  <si>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</si>
  <si>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</si>
  <si>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</si>
  <si>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</si>
  <si>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</si>
  <si>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</si>
  <si>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</si>
  <si>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</si>
  <si>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</si>
  <si>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</si>
  <si>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</si>
  <si>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</si>
  <si>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</si>
  <si>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</si>
  <si>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</si>
  <si>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</si>
  <si>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</si>
  <si>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</si>
  <si>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</si>
  <si>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</si>
  <si>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</si>
  <si>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</si>
  <si>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</si>
  <si>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</si>
  <si>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</si>
  <si>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</si>
  <si>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</si>
  <si>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</si>
  <si>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3.5.3. Studiu de fezabilitate/documentaţie de avizare a lucrărilor de
intervenţii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</si>
  <si>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</si>
  <si>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</si>
  <si>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</si>
  <si>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</si>
  <si>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</si>
  <si>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</si>
  <si>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</si>
  <si>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</si>
  <si>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</si>
  <si>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</si>
  <si>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</si>
  <si>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</si>
  <si>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</si>
  <si>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</si>
  <si>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</si>
  <si>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</si>
  <si>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</si>
  <si>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</si>
  <si>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</si>
  <si>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4.1.2. Construcţii şi instalaţii - suplimentar PT</t>
  </si>
  <si>
    <t>4.2</t>
  </si>
  <si>
    <t>Montaj utilaje, echipamente tehnologice şi funcţionale</t>
  </si>
  <si>
    <t>4.3</t>
  </si>
  <si>
    <t>Utilaje, echipamente tehnologice şi funcţionale care necesită montaj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</si>
  <si>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</si>
  <si>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</si>
  <si>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</si>
  <si>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</si>
  <si>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</si>
  <si>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</si>
  <si>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</si>
  <si>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</si>
  <si>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</si>
  <si>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</si>
  <si>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</si>
  <si>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</si>
  <si>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</si>
  <si>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</si>
  <si>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</si>
  <si>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</si>
  <si>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</si>
  <si>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</si>
  <si>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</si>
  <si>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</si>
  <si>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</si>
  <si>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</si>
  <si>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</si>
  <si>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</si>
  <si>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</si>
  <si>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</si>
  <si>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</si>
  <si>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</si>
  <si>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</si>
  <si>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</si>
  <si>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</si>
  <si>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</si>
  <si>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</si>
  <si>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</si>
  <si>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</si>
  <si>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</si>
  <si>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</si>
  <si>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</si>
  <si>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</si>
  <si>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</si>
  <si>
    <t>4.1.1.1. Construcţii şi instalaţii conform oferta DALI _ Minerilor 11</t>
  </si>
  <si>
    <t>Tamplarie interioara si exterioara Minerilor 11</t>
  </si>
  <si>
    <t>Interventii si termoizolatii la fatada Minerilor 11</t>
  </si>
  <si>
    <t>Acoperis Minerilor 11</t>
  </si>
  <si>
    <t>Instalatii iluminat Minerilor 11</t>
  </si>
  <si>
    <t>Sisteme alternative de producere a energiei Minerilor 11</t>
  </si>
  <si>
    <t>Repararea trotuarelor de protectie Minerilor 11</t>
  </si>
  <si>
    <t>Ventilare naturala Minerilor 11</t>
  </si>
  <si>
    <t>Desfaceri si desfintari Minerilor 11</t>
  </si>
  <si>
    <t>Lucrari necesare suplimentare fata de DALI Minerilor 11</t>
  </si>
  <si>
    <t>4.1.1.2. Construcţii şi instalaţii conform oferta DALI _ Minerilor 16</t>
  </si>
  <si>
    <t>Tamplarie interioara si exterioara Minerilor 16</t>
  </si>
  <si>
    <t>Interventii si termoizolatii la fatada Minerilor 16</t>
  </si>
  <si>
    <t>Acoperis Minerilor 16</t>
  </si>
  <si>
    <t>Instalatii iluminat Minerilor 16</t>
  </si>
  <si>
    <t>Sisteme alternative de producere a energiei Minerilor 16</t>
  </si>
  <si>
    <t>Repararea trotuarelor de protectie Minerilor 16</t>
  </si>
  <si>
    <t>Ventilare naturala Minerilor 16</t>
  </si>
  <si>
    <t>Desfaceri si desfintari Minerilor 16</t>
  </si>
  <si>
    <t>Lucrari necesare suplimentare fata de DALI Minerilor 16</t>
  </si>
  <si>
    <t>Tamplarie interioara si exterioara Minerilor 17</t>
  </si>
  <si>
    <t>Interventii si termoizolatii la fatada Minerilor 17</t>
  </si>
  <si>
    <t>Acoperis Minerilor 17</t>
  </si>
  <si>
    <t>Instalatii iluminat Minerilor 17</t>
  </si>
  <si>
    <t>Sisteme alternative de producere a energiei Minerilor 17</t>
  </si>
  <si>
    <t>Repararea trotuarelor de protectie Minerilor 17</t>
  </si>
  <si>
    <t>Ventilare naturala Minerilor 17</t>
  </si>
  <si>
    <t>Desfaceri si desfintari Minerilor 17</t>
  </si>
  <si>
    <t>Lucrari necesare suplimentare fata de DALI Minerilor 17</t>
  </si>
  <si>
    <t>4.1.1.3. Construcţii şi instalaţii conform oferta DALI _ Minerilor 17</t>
  </si>
  <si>
    <t>4.1.1.4. Construcţii şi instalaţii conform oferta DALI _ Minerilor 20</t>
  </si>
  <si>
    <t>Tamplarie interioara si exterioara Minerilor 20</t>
  </si>
  <si>
    <t>Interventii si termoizolatii la fatada Minerilor 20</t>
  </si>
  <si>
    <t>Acoperis Minerilor 20</t>
  </si>
  <si>
    <t>Instalatii iluminat Minerilor 20</t>
  </si>
  <si>
    <t>Sisteme alternative de producere a energiei Minerilor 20</t>
  </si>
  <si>
    <t>Repararea trotuarelor de protectie Minerilor 20</t>
  </si>
  <si>
    <t>Ventilare naturala Minerilor 20</t>
  </si>
  <si>
    <t>Desfaceri si desfintari Minerilor 20</t>
  </si>
  <si>
    <t>Lucrari necesare suplimentare fata de DALI Minerilor 20</t>
  </si>
  <si>
    <t xml:space="preserve">DEVIZ GENERAL </t>
  </si>
  <si>
    <t>DEVIZ GENERAL - NEELIGIBIL</t>
  </si>
  <si>
    <t>Valoare executată până la data de 31.07.2025 cu TVA 19%</t>
  </si>
  <si>
    <t>Valoare totală actualizata</t>
  </si>
  <si>
    <t xml:space="preserve">  </t>
  </si>
  <si>
    <t xml:space="preserve">Valoare totală actualizarea </t>
  </si>
  <si>
    <t>4.1.3. Ajustare pret</t>
  </si>
  <si>
    <t>4.3.3. Ajustare pret</t>
  </si>
  <si>
    <t>3.8.3. Asistenta tehnica de specialitate expert extern cooptat receptie lucrari</t>
  </si>
  <si>
    <t>Valoare executata de la data de 01.08.2025 cu TVA 21%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</si>
</sst>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name val="Calibri"/>
      <family val="2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25">
    <xf numFmtId="0" fontId="0" fillId="0" borderId="0" xfId="0"/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12" xfId="0" quotePrefix="1" applyFont="1" applyBorder="1" applyAlignment="1">
      <alignment vertical="center"/>
    </xf>
    <xf numFmtId="0" fontId="10" fillId="0" borderId="13" xfId="0" applyFont="1" applyBorder="1"/>
    <xf numFmtId="0" fontId="10" fillId="0" borderId="15" xfId="0" quotePrefix="1" applyFont="1" applyBorder="1" applyAlignment="1">
      <alignment vertical="center"/>
    </xf>
    <xf numFmtId="0" fontId="10" fillId="0" borderId="16" xfId="0" applyFont="1" applyBorder="1"/>
    <xf numFmtId="0" fontId="10" fillId="0" borderId="16" xfId="0" applyFont="1" applyBorder="1" applyAlignment="1">
      <alignment wrapText="1"/>
    </xf>
    <xf numFmtId="0" fontId="10" fillId="0" borderId="23" xfId="0" quotePrefix="1" applyFont="1" applyBorder="1" applyAlignment="1">
      <alignment vertical="center"/>
    </xf>
    <xf numFmtId="0" fontId="10" fillId="0" borderId="24" xfId="0" applyFont="1" applyBorder="1"/>
    <xf numFmtId="0" fontId="10" fillId="0" borderId="24" xfId="0" applyFont="1" applyBorder="1" applyAlignment="1">
      <alignment wrapText="1"/>
    </xf>
    <xf numFmtId="0" fontId="10" fillId="4" borderId="23" xfId="0" quotePrefix="1" applyFont="1" applyFill="1" applyBorder="1" applyAlignment="1">
      <alignment vertical="center"/>
    </xf>
    <xf numFmtId="0" fontId="10" fillId="4" borderId="24" xfId="0" applyFont="1" applyFill="1" applyBorder="1" applyAlignment="1">
      <alignment wrapText="1"/>
    </xf>
    <xf numFmtId="0" fontId="10" fillId="4" borderId="12" xfId="0" quotePrefix="1" applyFont="1" applyFill="1" applyBorder="1" applyAlignment="1">
      <alignment vertical="center"/>
    </xf>
    <xf numFmtId="0" fontId="10" fillId="4" borderId="13" xfId="0" applyFont="1" applyFill="1" applyBorder="1" applyAlignment="1">
      <alignment wrapText="1"/>
    </xf>
    <xf numFmtId="0" fontId="10" fillId="4" borderId="15" xfId="0" quotePrefix="1" applyFont="1" applyFill="1" applyBorder="1" applyAlignment="1">
      <alignment vertical="center"/>
    </xf>
    <xf numFmtId="0" fontId="10" fillId="4" borderId="16" xfId="0" applyFont="1" applyFill="1" applyBorder="1" applyAlignment="1">
      <alignment wrapText="1"/>
    </xf>
    <xf numFmtId="0" fontId="10" fillId="4" borderId="24" xfId="0" applyFont="1" applyFill="1" applyBorder="1"/>
    <xf numFmtId="0" fontId="10" fillId="0" borderId="13" xfId="0" applyFont="1" applyBorder="1" applyAlignment="1">
      <alignment wrapText="1"/>
    </xf>
    <xf numFmtId="0" fontId="10" fillId="0" borderId="24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2" fillId="0" borderId="0" xfId="0" applyFont="1"/>
    <xf numFmtId="0" fontId="5" fillId="0" borderId="0" xfId="0" applyFont="1"/>
    <xf numFmtId="0" fontId="9" fillId="5" borderId="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10" fillId="5" borderId="9" xfId="0" quotePrefix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10" fillId="6" borderId="9" xfId="0" quotePrefix="1" applyFont="1" applyFill="1" applyBorder="1" applyAlignment="1">
      <alignment horizontal="center" vertical="center"/>
    </xf>
    <xf numFmtId="0" fontId="9" fillId="6" borderId="0" xfId="0" applyFont="1" applyFill="1" applyAlignment="1">
      <alignment vertical="center"/>
    </xf>
    <xf numFmtId="0" fontId="9" fillId="5" borderId="51" xfId="0" applyFont="1" applyFill="1" applyBorder="1" applyAlignment="1">
      <alignment vertical="center"/>
    </xf>
    <xf numFmtId="0" fontId="9" fillId="5" borderId="52" xfId="0" applyFont="1" applyFill="1" applyBorder="1" applyAlignment="1">
      <alignment vertical="center"/>
    </xf>
    <xf numFmtId="0" fontId="9" fillId="6" borderId="52" xfId="0" applyFont="1" applyFill="1" applyBorder="1" applyAlignment="1">
      <alignment vertical="center"/>
    </xf>
    <xf numFmtId="0" fontId="11" fillId="0" borderId="23" xfId="0" quotePrefix="1" applyFont="1" applyBorder="1" applyAlignment="1">
      <alignment vertical="center"/>
    </xf>
    <xf numFmtId="0" fontId="11" fillId="0" borderId="24" xfId="0" applyFont="1" applyBorder="1"/>
    <xf numFmtId="0" fontId="13" fillId="4" borderId="24" xfId="0" applyFont="1" applyFill="1" applyBorder="1"/>
    <xf numFmtId="4" fontId="10" fillId="0" borderId="24" xfId="2" applyNumberFormat="1" applyFont="1" applyFill="1" applyBorder="1" applyAlignment="1">
      <alignment horizontal="center"/>
    </xf>
    <xf numFmtId="4" fontId="10" fillId="0" borderId="24" xfId="0" applyNumberFormat="1" applyFont="1" applyBorder="1" applyAlignment="1">
      <alignment horizontal="center"/>
    </xf>
    <xf numFmtId="4" fontId="10" fillId="5" borderId="24" xfId="2" applyNumberFormat="1" applyFont="1" applyFill="1" applyBorder="1" applyAlignment="1">
      <alignment horizontal="center"/>
    </xf>
    <xf numFmtId="4" fontId="10" fillId="5" borderId="24" xfId="0" applyNumberFormat="1" applyFont="1" applyFill="1" applyBorder="1" applyAlignment="1">
      <alignment horizontal="center"/>
    </xf>
    <xf numFmtId="4" fontId="10" fillId="6" borderId="24" xfId="0" applyNumberFormat="1" applyFont="1" applyFill="1" applyBorder="1" applyAlignment="1">
      <alignment horizontal="center"/>
    </xf>
    <xf numFmtId="4" fontId="10" fillId="0" borderId="24" xfId="2" applyNumberFormat="1" applyFont="1" applyFill="1" applyBorder="1" applyAlignment="1">
      <alignment horizontal="center" vertical="center"/>
    </xf>
    <xf numFmtId="4" fontId="10" fillId="0" borderId="24" xfId="0" applyNumberFormat="1" applyFont="1" applyBorder="1" applyAlignment="1">
      <alignment horizontal="center" vertical="center"/>
    </xf>
    <xf numFmtId="4" fontId="10" fillId="5" borderId="24" xfId="2" applyNumberFormat="1" applyFont="1" applyFill="1" applyBorder="1" applyAlignment="1">
      <alignment horizontal="center" vertical="center"/>
    </xf>
    <xf numFmtId="4" fontId="10" fillId="5" borderId="24" xfId="0" applyNumberFormat="1" applyFont="1" applyFill="1" applyBorder="1" applyAlignment="1">
      <alignment horizontal="center" vertical="center"/>
    </xf>
    <xf numFmtId="4" fontId="10" fillId="6" borderId="24" xfId="0" applyNumberFormat="1" applyFont="1" applyFill="1" applyBorder="1" applyAlignment="1">
      <alignment horizontal="center" vertical="center"/>
    </xf>
    <xf numFmtId="4" fontId="10" fillId="0" borderId="13" xfId="2" applyNumberFormat="1" applyFont="1" applyFill="1" applyBorder="1" applyAlignment="1">
      <alignment horizontal="center"/>
    </xf>
    <xf numFmtId="4" fontId="10" fillId="0" borderId="13" xfId="0" applyNumberFormat="1" applyFont="1" applyBorder="1" applyAlignment="1">
      <alignment horizontal="center"/>
    </xf>
    <xf numFmtId="4" fontId="10" fillId="5" borderId="13" xfId="2" applyNumberFormat="1" applyFont="1" applyFill="1" applyBorder="1" applyAlignment="1">
      <alignment horizontal="center"/>
    </xf>
    <xf numFmtId="4" fontId="10" fillId="5" borderId="13" xfId="0" applyNumberFormat="1" applyFont="1" applyFill="1" applyBorder="1" applyAlignment="1">
      <alignment horizontal="center"/>
    </xf>
    <xf numFmtId="4" fontId="10" fillId="6" borderId="13" xfId="0" applyNumberFormat="1" applyFont="1" applyFill="1" applyBorder="1" applyAlignment="1">
      <alignment horizontal="center"/>
    </xf>
    <xf numFmtId="4" fontId="10" fillId="6" borderId="16" xfId="0" applyNumberFormat="1" applyFont="1" applyFill="1" applyBorder="1" applyAlignment="1">
      <alignment horizontal="center"/>
    </xf>
    <xf numFmtId="4" fontId="10" fillId="5" borderId="16" xfId="0" applyNumberFormat="1" applyFont="1" applyFill="1" applyBorder="1" applyAlignment="1">
      <alignment horizontal="center"/>
    </xf>
    <xf numFmtId="4" fontId="10" fillId="5" borderId="16" xfId="2" applyNumberFormat="1" applyFont="1" applyFill="1" applyBorder="1" applyAlignment="1">
      <alignment horizontal="center"/>
    </xf>
    <xf numFmtId="4" fontId="10" fillId="0" borderId="16" xfId="0" applyNumberFormat="1" applyFont="1" applyBorder="1" applyAlignment="1">
      <alignment horizontal="center"/>
    </xf>
    <xf numFmtId="4" fontId="10" fillId="0" borderId="16" xfId="2" applyNumberFormat="1" applyFont="1" applyFill="1" applyBorder="1" applyAlignment="1">
      <alignment horizontal="center"/>
    </xf>
    <xf numFmtId="4" fontId="10" fillId="0" borderId="16" xfId="2" applyNumberFormat="1" applyFont="1" applyFill="1" applyBorder="1" applyAlignment="1">
      <alignment horizontal="center" vertical="center"/>
    </xf>
    <xf numFmtId="4" fontId="10" fillId="0" borderId="16" xfId="0" applyNumberFormat="1" applyFont="1" applyBorder="1" applyAlignment="1">
      <alignment horizontal="center" vertical="center"/>
    </xf>
    <xf numFmtId="4" fontId="10" fillId="5" borderId="16" xfId="0" applyNumberFormat="1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/>
    </xf>
    <xf numFmtId="4" fontId="9" fillId="5" borderId="6" xfId="0" applyNumberFormat="1" applyFont="1" applyFill="1" applyBorder="1" applyAlignment="1">
      <alignment horizontal="center"/>
    </xf>
    <xf numFmtId="4" fontId="9" fillId="6" borderId="6" xfId="0" applyNumberFormat="1" applyFont="1" applyFill="1" applyBorder="1" applyAlignment="1">
      <alignment horizontal="center"/>
    </xf>
    <xf numFmtId="4" fontId="9" fillId="6" borderId="7" xfId="0" applyNumberFormat="1" applyFont="1" applyFill="1" applyBorder="1" applyAlignment="1">
      <alignment horizontal="center"/>
    </xf>
    <xf numFmtId="4" fontId="9" fillId="5" borderId="7" xfId="0" applyNumberFormat="1" applyFont="1" applyFill="1" applyBorder="1" applyAlignment="1">
      <alignment horizontal="center"/>
    </xf>
    <xf numFmtId="4" fontId="9" fillId="0" borderId="7" xfId="0" applyNumberFormat="1" applyFont="1" applyBorder="1" applyAlignment="1">
      <alignment horizontal="center"/>
    </xf>
    <xf numFmtId="4" fontId="9" fillId="5" borderId="24" xfId="0" applyNumberFormat="1" applyFont="1" applyFill="1" applyBorder="1" applyAlignment="1">
      <alignment horizontal="center"/>
    </xf>
    <xf numFmtId="4" fontId="10" fillId="4" borderId="24" xfId="2" applyNumberFormat="1" applyFont="1" applyFill="1" applyBorder="1" applyAlignment="1">
      <alignment horizontal="center"/>
    </xf>
    <xf numFmtId="4" fontId="10" fillId="4" borderId="24" xfId="2" applyNumberFormat="1" applyFont="1" applyFill="1" applyBorder="1" applyAlignment="1">
      <alignment horizontal="center" vertical="center"/>
    </xf>
    <xf numFmtId="4" fontId="10" fillId="4" borderId="24" xfId="0" applyNumberFormat="1" applyFont="1" applyFill="1" applyBorder="1" applyAlignment="1">
      <alignment horizontal="center" vertical="center"/>
    </xf>
    <xf numFmtId="4" fontId="10" fillId="4" borderId="13" xfId="0" applyNumberFormat="1" applyFont="1" applyFill="1" applyBorder="1" applyAlignment="1">
      <alignment horizontal="center"/>
    </xf>
    <xf numFmtId="4" fontId="10" fillId="4" borderId="13" xfId="2" applyNumberFormat="1" applyFont="1" applyFill="1" applyBorder="1" applyAlignment="1">
      <alignment horizontal="center"/>
    </xf>
    <xf numFmtId="4" fontId="10" fillId="4" borderId="16" xfId="2" applyNumberFormat="1" applyFont="1" applyFill="1" applyBorder="1" applyAlignment="1">
      <alignment horizontal="center"/>
    </xf>
    <xf numFmtId="4" fontId="10" fillId="4" borderId="16" xfId="0" applyNumberFormat="1" applyFont="1" applyFill="1" applyBorder="1" applyAlignment="1">
      <alignment horizontal="center"/>
    </xf>
    <xf numFmtId="4" fontId="10" fillId="4" borderId="24" xfId="0" applyNumberFormat="1" applyFont="1" applyFill="1" applyBorder="1" applyAlignment="1">
      <alignment horizontal="center"/>
    </xf>
    <xf numFmtId="4" fontId="9" fillId="4" borderId="24" xfId="0" applyNumberFormat="1" applyFont="1" applyFill="1" applyBorder="1" applyAlignment="1">
      <alignment horizontal="center"/>
    </xf>
    <xf numFmtId="4" fontId="11" fillId="0" borderId="24" xfId="2" applyNumberFormat="1" applyFont="1" applyFill="1" applyBorder="1" applyAlignment="1">
      <alignment horizontal="center"/>
    </xf>
    <xf numFmtId="4" fontId="11" fillId="5" borderId="24" xfId="2" applyNumberFormat="1" applyFont="1" applyFill="1" applyBorder="1" applyAlignment="1">
      <alignment horizontal="center"/>
    </xf>
    <xf numFmtId="4" fontId="11" fillId="6" borderId="24" xfId="2" applyNumberFormat="1" applyFont="1" applyFill="1" applyBorder="1" applyAlignment="1">
      <alignment horizontal="center"/>
    </xf>
    <xf numFmtId="4" fontId="10" fillId="6" borderId="24" xfId="1" applyNumberFormat="1" applyFont="1" applyFill="1" applyBorder="1" applyAlignment="1">
      <alignment horizontal="center" vertical="center"/>
    </xf>
    <xf numFmtId="4" fontId="10" fillId="5" borderId="24" xfId="1" applyNumberFormat="1" applyFont="1" applyFill="1" applyBorder="1" applyAlignment="1">
      <alignment horizontal="center"/>
    </xf>
    <xf numFmtId="4" fontId="10" fillId="5" borderId="24" xfId="1" applyNumberFormat="1" applyFont="1" applyFill="1" applyBorder="1" applyAlignment="1">
      <alignment horizontal="center" vertical="center"/>
    </xf>
    <xf numFmtId="4" fontId="10" fillId="0" borderId="24" xfId="1" applyNumberFormat="1" applyFont="1" applyFill="1" applyBorder="1" applyAlignment="1">
      <alignment horizontal="center" vertical="center"/>
    </xf>
    <xf numFmtId="4" fontId="10" fillId="0" borderId="24" xfId="1" applyNumberFormat="1" applyFont="1" applyFill="1" applyBorder="1" applyAlignment="1">
      <alignment horizontal="center"/>
    </xf>
    <xf numFmtId="4" fontId="10" fillId="6" borderId="24" xfId="1" applyNumberFormat="1" applyFont="1" applyFill="1" applyBorder="1" applyAlignment="1">
      <alignment horizontal="center"/>
    </xf>
    <xf numFmtId="4" fontId="10" fillId="6" borderId="13" xfId="1" applyNumberFormat="1" applyFont="1" applyFill="1" applyBorder="1" applyAlignment="1">
      <alignment horizontal="center" vertical="center"/>
    </xf>
    <xf numFmtId="4" fontId="10" fillId="5" borderId="13" xfId="1" applyNumberFormat="1" applyFont="1" applyFill="1" applyBorder="1" applyAlignment="1">
      <alignment horizontal="center" vertical="center"/>
    </xf>
    <xf numFmtId="4" fontId="10" fillId="0" borderId="13" xfId="1" applyNumberFormat="1" applyFont="1" applyFill="1" applyBorder="1" applyAlignment="1">
      <alignment horizontal="center" vertical="center"/>
    </xf>
    <xf numFmtId="4" fontId="10" fillId="0" borderId="13" xfId="2" applyNumberFormat="1" applyFont="1" applyFill="1" applyBorder="1" applyAlignment="1">
      <alignment horizontal="center" vertical="center"/>
    </xf>
    <xf numFmtId="4" fontId="9" fillId="0" borderId="31" xfId="0" applyNumberFormat="1" applyFont="1" applyBorder="1" applyAlignment="1">
      <alignment horizontal="center"/>
    </xf>
    <xf numFmtId="4" fontId="9" fillId="5" borderId="31" xfId="0" applyNumberFormat="1" applyFont="1" applyFill="1" applyBorder="1" applyAlignment="1">
      <alignment horizontal="center"/>
    </xf>
    <xf numFmtId="4" fontId="9" fillId="6" borderId="31" xfId="0" applyNumberFormat="1" applyFont="1" applyFill="1" applyBorder="1" applyAlignment="1">
      <alignment horizontal="center"/>
    </xf>
    <xf numFmtId="4" fontId="11" fillId="6" borderId="24" xfId="0" applyNumberFormat="1" applyFont="1" applyFill="1" applyBorder="1" applyAlignment="1">
      <alignment horizontal="center"/>
    </xf>
    <xf numFmtId="4" fontId="11" fillId="5" borderId="24" xfId="0" applyNumberFormat="1" applyFont="1" applyFill="1" applyBorder="1" applyAlignment="1">
      <alignment horizontal="center"/>
    </xf>
    <xf numFmtId="4" fontId="11" fillId="0" borderId="24" xfId="0" applyNumberFormat="1" applyFont="1" applyBorder="1" applyAlignment="1">
      <alignment horizontal="center"/>
    </xf>
    <xf numFmtId="0" fontId="13" fillId="4" borderId="24" xfId="0" applyFont="1" applyFill="1" applyBorder="1" applyAlignment="1">
      <alignment horizontal="left"/>
    </xf>
    <xf numFmtId="4" fontId="0" fillId="0" borderId="0" xfId="0" applyNumberFormat="1"/>
    <xf numFmtId="0" fontId="9" fillId="7" borderId="45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0" fontId="9" fillId="7" borderId="4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 wrapText="1"/>
    </xf>
    <xf numFmtId="0" fontId="10" fillId="7" borderId="47" xfId="0" quotePrefix="1" applyFont="1" applyFill="1" applyBorder="1" applyAlignment="1">
      <alignment horizontal="center" vertical="center"/>
    </xf>
    <xf numFmtId="0" fontId="10" fillId="7" borderId="9" xfId="0" quotePrefix="1" applyFont="1" applyFill="1" applyBorder="1" applyAlignment="1">
      <alignment horizontal="center" vertical="center"/>
    </xf>
    <xf numFmtId="0" fontId="10" fillId="7" borderId="48" xfId="0" quotePrefix="1" applyFont="1" applyFill="1" applyBorder="1" applyAlignment="1">
      <alignment horizontal="center" vertical="center"/>
    </xf>
    <xf numFmtId="0" fontId="9" fillId="7" borderId="51" xfId="0" applyFont="1" applyFill="1" applyBorder="1" applyAlignment="1">
      <alignment vertical="center"/>
    </xf>
    <xf numFmtId="0" fontId="9" fillId="7" borderId="52" xfId="0" applyFont="1" applyFill="1" applyBorder="1" applyAlignment="1">
      <alignment vertical="center"/>
    </xf>
    <xf numFmtId="0" fontId="9" fillId="7" borderId="53" xfId="0" applyFont="1" applyFill="1" applyBorder="1" applyAlignment="1">
      <alignment vertical="center"/>
    </xf>
    <xf numFmtId="4" fontId="10" fillId="7" borderId="12" xfId="2" applyNumberFormat="1" applyFont="1" applyFill="1" applyBorder="1" applyAlignment="1">
      <alignment horizontal="center"/>
    </xf>
    <xf numFmtId="4" fontId="10" fillId="7" borderId="13" xfId="0" applyNumberFormat="1" applyFont="1" applyFill="1" applyBorder="1" applyAlignment="1">
      <alignment horizontal="center"/>
    </xf>
    <xf numFmtId="4" fontId="10" fillId="7" borderId="14" xfId="0" applyNumberFormat="1" applyFont="1" applyFill="1" applyBorder="1" applyAlignment="1">
      <alignment horizontal="center"/>
    </xf>
    <xf numFmtId="4" fontId="10" fillId="7" borderId="15" xfId="2" applyNumberFormat="1" applyFont="1" applyFill="1" applyBorder="1" applyAlignment="1">
      <alignment horizontal="center"/>
    </xf>
    <xf numFmtId="4" fontId="10" fillId="7" borderId="16" xfId="0" applyNumberFormat="1" applyFont="1" applyFill="1" applyBorder="1" applyAlignment="1">
      <alignment horizontal="center"/>
    </xf>
    <xf numFmtId="4" fontId="10" fillId="7" borderId="17" xfId="0" applyNumberFormat="1" applyFont="1" applyFill="1" applyBorder="1" applyAlignment="1">
      <alignment horizontal="center"/>
    </xf>
    <xf numFmtId="4" fontId="10" fillId="7" borderId="15" xfId="2" applyNumberFormat="1" applyFont="1" applyFill="1" applyBorder="1" applyAlignment="1">
      <alignment horizontal="center" vertical="center"/>
    </xf>
    <xf numFmtId="4" fontId="10" fillId="7" borderId="16" xfId="0" applyNumberFormat="1" applyFont="1" applyFill="1" applyBorder="1" applyAlignment="1">
      <alignment horizontal="center" vertical="center"/>
    </xf>
    <xf numFmtId="4" fontId="10" fillId="7" borderId="17" xfId="0" applyNumberFormat="1" applyFont="1" applyFill="1" applyBorder="1" applyAlignment="1">
      <alignment horizontal="center" vertical="center"/>
    </xf>
    <xf numFmtId="4" fontId="9" fillId="7" borderId="5" xfId="0" applyNumberFormat="1" applyFont="1" applyFill="1" applyBorder="1" applyAlignment="1">
      <alignment horizontal="center"/>
    </xf>
    <xf numFmtId="4" fontId="9" fillId="7" borderId="6" xfId="0" applyNumberFormat="1" applyFont="1" applyFill="1" applyBorder="1" applyAlignment="1">
      <alignment horizontal="center"/>
    </xf>
    <xf numFmtId="4" fontId="9" fillId="7" borderId="20" xfId="0" applyNumberFormat="1" applyFont="1" applyFill="1" applyBorder="1" applyAlignment="1">
      <alignment horizontal="center"/>
    </xf>
    <xf numFmtId="0" fontId="9" fillId="7" borderId="49" xfId="0" applyFont="1" applyFill="1" applyBorder="1" applyAlignment="1">
      <alignment vertical="center"/>
    </xf>
    <xf numFmtId="0" fontId="9" fillId="7" borderId="50" xfId="0" applyFont="1" applyFill="1" applyBorder="1" applyAlignment="1">
      <alignment vertical="center"/>
    </xf>
    <xf numFmtId="4" fontId="9" fillId="7" borderId="46" xfId="0" applyNumberFormat="1" applyFont="1" applyFill="1" applyBorder="1" applyAlignment="1">
      <alignment horizontal="center"/>
    </xf>
    <xf numFmtId="4" fontId="9" fillId="7" borderId="7" xfId="0" applyNumberFormat="1" applyFont="1" applyFill="1" applyBorder="1" applyAlignment="1">
      <alignment horizontal="center"/>
    </xf>
    <xf numFmtId="4" fontId="9" fillId="7" borderId="8" xfId="0" applyNumberFormat="1" applyFont="1" applyFill="1" applyBorder="1" applyAlignment="1">
      <alignment horizontal="center"/>
    </xf>
    <xf numFmtId="4" fontId="9" fillId="7" borderId="23" xfId="0" applyNumberFormat="1" applyFont="1" applyFill="1" applyBorder="1" applyAlignment="1">
      <alignment horizontal="center"/>
    </xf>
    <xf numFmtId="4" fontId="9" fillId="7" borderId="24" xfId="0" applyNumberFormat="1" applyFont="1" applyFill="1" applyBorder="1" applyAlignment="1">
      <alignment horizontal="center"/>
    </xf>
    <xf numFmtId="4" fontId="10" fillId="7" borderId="23" xfId="2" applyNumberFormat="1" applyFont="1" applyFill="1" applyBorder="1" applyAlignment="1">
      <alignment horizontal="center"/>
    </xf>
    <xf numFmtId="4" fontId="10" fillId="7" borderId="24" xfId="0" applyNumberFormat="1" applyFont="1" applyFill="1" applyBorder="1" applyAlignment="1">
      <alignment horizontal="center"/>
    </xf>
    <xf numFmtId="4" fontId="10" fillId="7" borderId="25" xfId="0" applyNumberFormat="1" applyFont="1" applyFill="1" applyBorder="1" applyAlignment="1">
      <alignment horizontal="center"/>
    </xf>
    <xf numFmtId="4" fontId="10" fillId="7" borderId="23" xfId="2" applyNumberFormat="1" applyFont="1" applyFill="1" applyBorder="1" applyAlignment="1">
      <alignment horizontal="center" vertical="center"/>
    </xf>
    <xf numFmtId="4" fontId="10" fillId="7" borderId="24" xfId="0" applyNumberFormat="1" applyFont="1" applyFill="1" applyBorder="1" applyAlignment="1">
      <alignment horizontal="center" vertical="center"/>
    </xf>
    <xf numFmtId="4" fontId="10" fillId="7" borderId="25" xfId="0" applyNumberFormat="1" applyFont="1" applyFill="1" applyBorder="1" applyAlignment="1">
      <alignment horizontal="center" vertical="center"/>
    </xf>
    <xf numFmtId="4" fontId="11" fillId="7" borderId="24" xfId="2" applyNumberFormat="1" applyFont="1" applyFill="1" applyBorder="1" applyAlignment="1">
      <alignment horizontal="center"/>
    </xf>
    <xf numFmtId="4" fontId="13" fillId="6" borderId="24" xfId="0" applyNumberFormat="1" applyFont="1" applyFill="1" applyBorder="1" applyAlignment="1">
      <alignment horizontal="center"/>
    </xf>
    <xf numFmtId="4" fontId="11" fillId="7" borderId="12" xfId="2" applyNumberFormat="1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10" fillId="8" borderId="9" xfId="0" quotePrefix="1" applyFont="1" applyFill="1" applyBorder="1" applyAlignment="1">
      <alignment horizontal="center" vertical="center"/>
    </xf>
    <xf numFmtId="0" fontId="9" fillId="8" borderId="52" xfId="0" applyFont="1" applyFill="1" applyBorder="1" applyAlignment="1">
      <alignment vertical="center"/>
    </xf>
    <xf numFmtId="4" fontId="10" fillId="8" borderId="13" xfId="0" applyNumberFormat="1" applyFont="1" applyFill="1" applyBorder="1" applyAlignment="1">
      <alignment horizontal="center"/>
    </xf>
    <xf numFmtId="4" fontId="11" fillId="8" borderId="13" xfId="0" applyNumberFormat="1" applyFont="1" applyFill="1" applyBorder="1" applyAlignment="1">
      <alignment horizontal="center"/>
    </xf>
    <xf numFmtId="0" fontId="9" fillId="8" borderId="0" xfId="0" applyFont="1" applyFill="1" applyAlignment="1">
      <alignment vertical="center"/>
    </xf>
    <xf numFmtId="4" fontId="9" fillId="8" borderId="7" xfId="0" applyNumberFormat="1" applyFont="1" applyFill="1" applyBorder="1" applyAlignment="1">
      <alignment horizontal="center"/>
    </xf>
    <xf numFmtId="4" fontId="9" fillId="8" borderId="24" xfId="0" applyNumberFormat="1" applyFont="1" applyFill="1" applyBorder="1" applyAlignment="1">
      <alignment horizontal="center"/>
    </xf>
    <xf numFmtId="4" fontId="9" fillId="8" borderId="13" xfId="0" applyNumberFormat="1" applyFont="1" applyFill="1" applyBorder="1" applyAlignment="1">
      <alignment horizontal="center"/>
    </xf>
    <xf numFmtId="4" fontId="11" fillId="8" borderId="54" xfId="0" applyNumberFormat="1" applyFont="1" applyFill="1" applyBorder="1" applyAlignment="1">
      <alignment horizontal="center"/>
    </xf>
    <xf numFmtId="4" fontId="9" fillId="8" borderId="6" xfId="0" applyNumberFormat="1" applyFont="1" applyFill="1" applyBorder="1" applyAlignment="1">
      <alignment horizontal="center"/>
    </xf>
    <xf numFmtId="4" fontId="11" fillId="8" borderId="24" xfId="2" applyNumberFormat="1" applyFont="1" applyFill="1" applyBorder="1" applyAlignment="1">
      <alignment horizontal="center"/>
    </xf>
    <xf numFmtId="4" fontId="13" fillId="8" borderId="24" xfId="2" applyNumberFormat="1" applyFont="1" applyFill="1" applyBorder="1" applyAlignment="1">
      <alignment horizontal="center"/>
    </xf>
    <xf numFmtId="4" fontId="10" fillId="8" borderId="24" xfId="0" applyNumberFormat="1" applyFont="1" applyFill="1" applyBorder="1" applyAlignment="1">
      <alignment horizontal="center" vertical="center"/>
    </xf>
    <xf numFmtId="4" fontId="10" fillId="8" borderId="24" xfId="1" applyNumberFormat="1" applyFont="1" applyFill="1" applyBorder="1" applyAlignment="1">
      <alignment horizontal="center" vertical="center"/>
    </xf>
    <xf numFmtId="4" fontId="10" fillId="8" borderId="24" xfId="1" applyNumberFormat="1" applyFont="1" applyFill="1" applyBorder="1" applyAlignment="1">
      <alignment horizontal="center"/>
    </xf>
    <xf numFmtId="4" fontId="10" fillId="8" borderId="13" xfId="1" applyNumberFormat="1" applyFont="1" applyFill="1" applyBorder="1" applyAlignment="1">
      <alignment horizontal="center" vertical="center"/>
    </xf>
    <xf numFmtId="4" fontId="10" fillId="8" borderId="16" xfId="0" applyNumberFormat="1" applyFont="1" applyFill="1" applyBorder="1" applyAlignment="1">
      <alignment horizontal="center"/>
    </xf>
    <xf numFmtId="4" fontId="10" fillId="8" borderId="24" xfId="0" applyNumberFormat="1" applyFont="1" applyFill="1" applyBorder="1" applyAlignment="1">
      <alignment horizontal="center"/>
    </xf>
    <xf numFmtId="4" fontId="9" fillId="8" borderId="31" xfId="0" applyNumberFormat="1" applyFont="1" applyFill="1" applyBorder="1" applyAlignment="1">
      <alignment horizontal="center"/>
    </xf>
    <xf numFmtId="4" fontId="9" fillId="7" borderId="31" xfId="0" applyNumberFormat="1" applyFont="1" applyFill="1" applyBorder="1" applyAlignment="1">
      <alignment horizontal="center"/>
    </xf>
    <xf numFmtId="4" fontId="10" fillId="8" borderId="16" xfId="0" applyNumberFormat="1" applyFont="1" applyFill="1" applyBorder="1" applyAlignment="1">
      <alignment horizontal="center" vertical="center"/>
    </xf>
    <xf numFmtId="4" fontId="10" fillId="8" borderId="13" xfId="2" applyNumberFormat="1" applyFont="1" applyFill="1" applyBorder="1" applyAlignment="1">
      <alignment horizontal="center"/>
    </xf>
    <xf numFmtId="4" fontId="10" fillId="8" borderId="24" xfId="2" applyNumberFormat="1" applyFont="1" applyFill="1" applyBorder="1" applyAlignment="1">
      <alignment horizontal="center" vertical="center"/>
    </xf>
    <xf numFmtId="4" fontId="10" fillId="8" borderId="16" xfId="2" applyNumberFormat="1" applyFont="1" applyFill="1" applyBorder="1" applyAlignment="1">
      <alignment horizontal="center"/>
    </xf>
    <xf numFmtId="4" fontId="10" fillId="8" borderId="24" xfId="2" applyNumberFormat="1" applyFont="1" applyFill="1" applyBorder="1" applyAlignment="1">
      <alignment horizontal="center"/>
    </xf>
    <xf numFmtId="4" fontId="10" fillId="7" borderId="13" xfId="2" applyNumberFormat="1" applyFont="1" applyFill="1" applyBorder="1" applyAlignment="1">
      <alignment horizontal="center"/>
    </xf>
    <xf numFmtId="4" fontId="10" fillId="7" borderId="24" xfId="2" applyNumberFormat="1" applyFont="1" applyFill="1" applyBorder="1" applyAlignment="1">
      <alignment horizontal="center" vertical="center"/>
    </xf>
    <xf numFmtId="4" fontId="10" fillId="7" borderId="16" xfId="2" applyNumberFormat="1" applyFont="1" applyFill="1" applyBorder="1" applyAlignment="1">
      <alignment horizontal="center"/>
    </xf>
    <xf numFmtId="4" fontId="10" fillId="7" borderId="24" xfId="2" applyNumberFormat="1" applyFont="1" applyFill="1" applyBorder="1" applyAlignment="1">
      <alignment horizontal="center"/>
    </xf>
    <xf numFmtId="4" fontId="3" fillId="0" borderId="0" xfId="0" applyNumberFormat="1" applyFont="1"/>
    <xf numFmtId="4" fontId="11" fillId="8" borderId="24" xfId="0" applyNumberFormat="1" applyFont="1" applyFill="1" applyBorder="1" applyAlignment="1">
      <alignment horizontal="center"/>
    </xf>
    <xf numFmtId="4" fontId="11" fillId="7" borderId="23" xfId="0" applyNumberFormat="1" applyFont="1" applyFill="1" applyBorder="1" applyAlignment="1">
      <alignment horizontal="center"/>
    </xf>
    <xf numFmtId="0" fontId="11" fillId="0" borderId="15" xfId="0" quotePrefix="1" applyFont="1" applyBorder="1" applyAlignment="1">
      <alignment vertical="center"/>
    </xf>
    <xf numFmtId="0" fontId="11" fillId="0" borderId="16" xfId="0" applyFont="1" applyBorder="1" applyAlignment="1">
      <alignment wrapText="1"/>
    </xf>
    <xf numFmtId="4" fontId="11" fillId="0" borderId="16" xfId="2" applyNumberFormat="1" applyFont="1" applyFill="1" applyBorder="1" applyAlignment="1">
      <alignment horizontal="center" vertical="center"/>
    </xf>
    <xf numFmtId="4" fontId="11" fillId="0" borderId="16" xfId="0" applyNumberFormat="1" applyFont="1" applyBorder="1" applyAlignment="1">
      <alignment horizontal="center" vertical="center"/>
    </xf>
    <xf numFmtId="4" fontId="11" fillId="5" borderId="16" xfId="0" applyNumberFormat="1" applyFont="1" applyFill="1" applyBorder="1" applyAlignment="1">
      <alignment horizontal="center" vertical="center"/>
    </xf>
    <xf numFmtId="0" fontId="11" fillId="0" borderId="16" xfId="0" applyFont="1" applyBorder="1"/>
    <xf numFmtId="4" fontId="11" fillId="0" borderId="13" xfId="2" applyNumberFormat="1" applyFont="1" applyFill="1" applyBorder="1" applyAlignment="1">
      <alignment horizontal="center"/>
    </xf>
    <xf numFmtId="4" fontId="11" fillId="0" borderId="16" xfId="0" applyNumberFormat="1" applyFont="1" applyBorder="1" applyAlignment="1">
      <alignment horizontal="center"/>
    </xf>
    <xf numFmtId="4" fontId="11" fillId="5" borderId="13" xfId="2" applyNumberFormat="1" applyFont="1" applyFill="1" applyBorder="1" applyAlignment="1">
      <alignment horizontal="center"/>
    </xf>
    <xf numFmtId="4" fontId="11" fillId="5" borderId="16" xfId="0" applyNumberFormat="1" applyFont="1" applyFill="1" applyBorder="1" applyAlignment="1">
      <alignment horizontal="center"/>
    </xf>
    <xf numFmtId="0" fontId="11" fillId="0" borderId="26" xfId="0" quotePrefix="1" applyFont="1" applyBorder="1" applyAlignment="1">
      <alignment vertical="center"/>
    </xf>
    <xf numFmtId="0" fontId="11" fillId="0" borderId="27" xfId="0" applyFont="1" applyBorder="1"/>
    <xf numFmtId="4" fontId="11" fillId="0" borderId="27" xfId="0" applyNumberFormat="1" applyFont="1" applyBorder="1" applyAlignment="1">
      <alignment horizontal="center"/>
    </xf>
    <xf numFmtId="4" fontId="11" fillId="5" borderId="27" xfId="0" applyNumberFormat="1" applyFont="1" applyFill="1" applyBorder="1" applyAlignment="1">
      <alignment horizontal="center"/>
    </xf>
    <xf numFmtId="0" fontId="11" fillId="4" borderId="15" xfId="0" quotePrefix="1" applyFont="1" applyFill="1" applyBorder="1" applyAlignment="1">
      <alignment vertical="center"/>
    </xf>
    <xf numFmtId="0" fontId="11" fillId="4" borderId="16" xfId="0" applyFont="1" applyFill="1" applyBorder="1" applyAlignment="1">
      <alignment wrapText="1"/>
    </xf>
    <xf numFmtId="4" fontId="11" fillId="4" borderId="16" xfId="2" applyNumberFormat="1" applyFont="1" applyFill="1" applyBorder="1" applyAlignment="1">
      <alignment horizontal="center"/>
    </xf>
    <xf numFmtId="4" fontId="11" fillId="4" borderId="16" xfId="0" applyNumberFormat="1" applyFont="1" applyFill="1" applyBorder="1" applyAlignment="1">
      <alignment horizontal="center"/>
    </xf>
    <xf numFmtId="4" fontId="11" fillId="5" borderId="16" xfId="2" applyNumberFormat="1" applyFont="1" applyFill="1" applyBorder="1" applyAlignment="1">
      <alignment horizontal="center"/>
    </xf>
    <xf numFmtId="0" fontId="11" fillId="4" borderId="26" xfId="0" quotePrefix="1" applyFont="1" applyFill="1" applyBorder="1" applyAlignment="1">
      <alignment vertical="center"/>
    </xf>
    <xf numFmtId="0" fontId="11" fillId="4" borderId="27" xfId="0" applyFont="1" applyFill="1" applyBorder="1" applyAlignment="1">
      <alignment wrapText="1"/>
    </xf>
    <xf numFmtId="4" fontId="11" fillId="4" borderId="27" xfId="0" applyNumberFormat="1" applyFont="1" applyFill="1" applyBorder="1" applyAlignment="1">
      <alignment horizontal="center"/>
    </xf>
    <xf numFmtId="0" fontId="13" fillId="0" borderId="23" xfId="0" quotePrefix="1" applyFont="1" applyBorder="1" applyAlignment="1">
      <alignment vertical="center"/>
    </xf>
    <xf numFmtId="0" fontId="13" fillId="0" borderId="0" xfId="0" applyFont="1"/>
    <xf numFmtId="4" fontId="13" fillId="0" borderId="24" xfId="2" applyNumberFormat="1" applyFont="1" applyFill="1" applyBorder="1" applyAlignment="1">
      <alignment horizontal="center"/>
    </xf>
    <xf numFmtId="4" fontId="13" fillId="5" borderId="24" xfId="2" applyNumberFormat="1" applyFont="1" applyFill="1" applyBorder="1" applyAlignment="1">
      <alignment horizontal="center"/>
    </xf>
    <xf numFmtId="4" fontId="13" fillId="7" borderId="24" xfId="2" applyNumberFormat="1" applyFont="1" applyFill="1" applyBorder="1" applyAlignment="1">
      <alignment horizontal="center"/>
    </xf>
    <xf numFmtId="0" fontId="11" fillId="0" borderId="29" xfId="0" applyFont="1" applyBorder="1" applyAlignment="1">
      <alignment wrapText="1"/>
    </xf>
    <xf numFmtId="0" fontId="11" fillId="0" borderId="27" xfId="0" applyFont="1" applyBorder="1" applyAlignment="1">
      <alignment wrapText="1"/>
    </xf>
    <xf numFmtId="4" fontId="11" fillId="8" borderId="27" xfId="0" applyNumberFormat="1" applyFont="1" applyFill="1" applyBorder="1" applyAlignment="1">
      <alignment horizontal="center"/>
    </xf>
    <xf numFmtId="4" fontId="13" fillId="6" borderId="24" xfId="2" applyNumberFormat="1" applyFont="1" applyFill="1" applyBorder="1" applyAlignment="1">
      <alignment horizontal="center"/>
    </xf>
    <xf numFmtId="4" fontId="11" fillId="6" borderId="27" xfId="0" applyNumberFormat="1" applyFont="1" applyFill="1" applyBorder="1" applyAlignment="1">
      <alignment horizontal="center"/>
    </xf>
    <xf numFmtId="4" fontId="11" fillId="7" borderId="24" xfId="0" applyNumberFormat="1" applyFont="1" applyFill="1" applyBorder="1" applyAlignment="1">
      <alignment horizontal="center"/>
    </xf>
    <xf numFmtId="4" fontId="11" fillId="7" borderId="25" xfId="0" applyNumberFormat="1" applyFont="1" applyFill="1" applyBorder="1" applyAlignment="1">
      <alignment horizontal="center"/>
    </xf>
    <xf numFmtId="4" fontId="11" fillId="8" borderId="16" xfId="0" applyNumberFormat="1" applyFont="1" applyFill="1" applyBorder="1" applyAlignment="1">
      <alignment horizontal="center" vertical="center"/>
    </xf>
    <xf numFmtId="4" fontId="11" fillId="7" borderId="15" xfId="2" applyNumberFormat="1" applyFont="1" applyFill="1" applyBorder="1" applyAlignment="1">
      <alignment horizontal="center" vertical="center"/>
    </xf>
    <xf numFmtId="4" fontId="11" fillId="7" borderId="16" xfId="0" applyNumberFormat="1" applyFont="1" applyFill="1" applyBorder="1" applyAlignment="1">
      <alignment horizontal="center" vertical="center"/>
    </xf>
    <xf numFmtId="4" fontId="11" fillId="7" borderId="17" xfId="0" applyNumberFormat="1" applyFont="1" applyFill="1" applyBorder="1" applyAlignment="1">
      <alignment horizontal="center" vertical="center"/>
    </xf>
    <xf numFmtId="4" fontId="11" fillId="8" borderId="13" xfId="2" applyNumberFormat="1" applyFont="1" applyFill="1" applyBorder="1" applyAlignment="1">
      <alignment horizontal="center"/>
    </xf>
    <xf numFmtId="4" fontId="11" fillId="7" borderId="13" xfId="2" applyNumberFormat="1" applyFont="1" applyFill="1" applyBorder="1" applyAlignment="1">
      <alignment horizontal="center"/>
    </xf>
    <xf numFmtId="4" fontId="11" fillId="7" borderId="27" xfId="0" applyNumberFormat="1" applyFont="1" applyFill="1" applyBorder="1" applyAlignment="1">
      <alignment horizontal="center"/>
    </xf>
    <xf numFmtId="4" fontId="11" fillId="8" borderId="16" xfId="2" applyNumberFormat="1" applyFont="1" applyFill="1" applyBorder="1" applyAlignment="1">
      <alignment horizontal="center"/>
    </xf>
    <xf numFmtId="4" fontId="11" fillId="7" borderId="16" xfId="2" applyNumberFormat="1" applyFont="1" applyFill="1" applyBorder="1" applyAlignment="1">
      <alignment horizontal="center"/>
    </xf>
    <xf numFmtId="4" fontId="11" fillId="7" borderId="26" xfId="0" applyNumberFormat="1" applyFont="1" applyFill="1" applyBorder="1" applyAlignment="1">
      <alignment horizontal="center"/>
    </xf>
    <xf numFmtId="4" fontId="11" fillId="7" borderId="28" xfId="0" applyNumberFormat="1" applyFont="1" applyFill="1" applyBorder="1" applyAlignment="1">
      <alignment horizontal="center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0" fillId="0" borderId="39" xfId="0" quotePrefix="1" applyFont="1" applyBorder="1" applyAlignment="1">
      <alignment horizontal="center" vertical="center"/>
    </xf>
    <xf numFmtId="4" fontId="10" fillId="0" borderId="40" xfId="0" applyNumberFormat="1" applyFont="1" applyBorder="1" applyAlignment="1">
      <alignment horizontal="center"/>
    </xf>
    <xf numFmtId="4" fontId="10" fillId="0" borderId="41" xfId="0" applyNumberFormat="1" applyFont="1" applyBorder="1" applyAlignment="1">
      <alignment horizontal="center"/>
    </xf>
    <xf numFmtId="4" fontId="10" fillId="0" borderId="41" xfId="0" applyNumberFormat="1" applyFont="1" applyBorder="1" applyAlignment="1">
      <alignment horizontal="center" vertical="center"/>
    </xf>
    <xf numFmtId="4" fontId="9" fillId="0" borderId="42" xfId="0" applyNumberFormat="1" applyFont="1" applyBorder="1" applyAlignment="1">
      <alignment horizontal="center"/>
    </xf>
    <xf numFmtId="4" fontId="9" fillId="0" borderId="38" xfId="0" applyNumberFormat="1" applyFont="1" applyBorder="1" applyAlignment="1">
      <alignment horizontal="center"/>
    </xf>
    <xf numFmtId="4" fontId="11" fillId="0" borderId="43" xfId="0" applyNumberFormat="1" applyFont="1" applyBorder="1" applyAlignment="1">
      <alignment horizontal="center"/>
    </xf>
    <xf numFmtId="4" fontId="10" fillId="0" borderId="43" xfId="0" applyNumberFormat="1" applyFont="1" applyBorder="1" applyAlignment="1">
      <alignment horizontal="center"/>
    </xf>
    <xf numFmtId="4" fontId="11" fillId="0" borderId="41" xfId="0" applyNumberFormat="1" applyFont="1" applyBorder="1" applyAlignment="1">
      <alignment horizontal="center" vertical="center"/>
    </xf>
    <xf numFmtId="4" fontId="11" fillId="0" borderId="41" xfId="0" applyNumberFormat="1" applyFont="1" applyBorder="1" applyAlignment="1">
      <alignment horizontal="center"/>
    </xf>
    <xf numFmtId="4" fontId="11" fillId="0" borderId="44" xfId="0" applyNumberFormat="1" applyFont="1" applyBorder="1" applyAlignment="1">
      <alignment horizontal="center"/>
    </xf>
    <xf numFmtId="4" fontId="10" fillId="0" borderId="43" xfId="0" applyNumberFormat="1" applyFont="1" applyBorder="1" applyAlignment="1">
      <alignment horizontal="center" vertical="center"/>
    </xf>
    <xf numFmtId="4" fontId="10" fillId="4" borderId="43" xfId="0" applyNumberFormat="1" applyFont="1" applyFill="1" applyBorder="1" applyAlignment="1">
      <alignment horizontal="center" vertical="center"/>
    </xf>
    <xf numFmtId="4" fontId="10" fillId="4" borderId="40" xfId="0" applyNumberFormat="1" applyFont="1" applyFill="1" applyBorder="1" applyAlignment="1">
      <alignment horizontal="center"/>
    </xf>
    <xf numFmtId="4" fontId="11" fillId="4" borderId="41" xfId="0" applyNumberFormat="1" applyFont="1" applyFill="1" applyBorder="1" applyAlignment="1">
      <alignment horizontal="center"/>
    </xf>
    <xf numFmtId="4" fontId="11" fillId="4" borderId="44" xfId="0" applyNumberFormat="1" applyFont="1" applyFill="1" applyBorder="1" applyAlignment="1">
      <alignment horizontal="center"/>
    </xf>
    <xf numFmtId="4" fontId="10" fillId="4" borderId="43" xfId="0" applyNumberFormat="1" applyFont="1" applyFill="1" applyBorder="1" applyAlignment="1">
      <alignment horizontal="center"/>
    </xf>
    <xf numFmtId="4" fontId="9" fillId="4" borderId="43" xfId="0" applyNumberFormat="1" applyFont="1" applyFill="1" applyBorder="1" applyAlignment="1">
      <alignment horizontal="center"/>
    </xf>
    <xf numFmtId="4" fontId="13" fillId="0" borderId="43" xfId="2" applyNumberFormat="1" applyFont="1" applyFill="1" applyBorder="1" applyAlignment="1">
      <alignment horizontal="center"/>
    </xf>
    <xf numFmtId="4" fontId="11" fillId="0" borderId="43" xfId="2" applyNumberFormat="1" applyFont="1" applyFill="1" applyBorder="1" applyAlignment="1">
      <alignment horizontal="center"/>
    </xf>
    <xf numFmtId="4" fontId="10" fillId="0" borderId="40" xfId="0" applyNumberFormat="1" applyFont="1" applyBorder="1" applyAlignment="1">
      <alignment horizontal="center" vertical="center"/>
    </xf>
    <xf numFmtId="4" fontId="10" fillId="4" borderId="41" xfId="0" applyNumberFormat="1" applyFont="1" applyFill="1" applyBorder="1" applyAlignment="1">
      <alignment horizontal="center"/>
    </xf>
    <xf numFmtId="4" fontId="9" fillId="0" borderId="55" xfId="0" applyNumberFormat="1" applyFont="1" applyBorder="1" applyAlignment="1">
      <alignment horizontal="center"/>
    </xf>
    <xf numFmtId="0" fontId="9" fillId="8" borderId="56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10" fillId="8" borderId="57" xfId="0" quotePrefix="1" applyFont="1" applyFill="1" applyBorder="1" applyAlignment="1">
      <alignment horizontal="center" vertical="center"/>
    </xf>
    <xf numFmtId="4" fontId="10" fillId="8" borderId="58" xfId="2" applyNumberFormat="1" applyFont="1" applyFill="1" applyBorder="1" applyAlignment="1">
      <alignment horizontal="center"/>
    </xf>
    <xf numFmtId="4" fontId="10" fillId="8" borderId="59" xfId="2" applyNumberFormat="1" applyFont="1" applyFill="1" applyBorder="1" applyAlignment="1">
      <alignment horizontal="center"/>
    </xf>
    <xf numFmtId="4" fontId="10" fillId="8" borderId="59" xfId="2" applyNumberFormat="1" applyFont="1" applyFill="1" applyBorder="1" applyAlignment="1">
      <alignment horizontal="center" vertical="center"/>
    </xf>
    <xf numFmtId="4" fontId="9" fillId="8" borderId="19" xfId="0" applyNumberFormat="1" applyFont="1" applyFill="1" applyBorder="1" applyAlignment="1">
      <alignment horizontal="center"/>
    </xf>
    <xf numFmtId="4" fontId="9" fillId="8" borderId="22" xfId="0" applyNumberFormat="1" applyFont="1" applyFill="1" applyBorder="1" applyAlignment="1">
      <alignment horizontal="center"/>
    </xf>
    <xf numFmtId="4" fontId="11" fillId="8" borderId="60" xfId="0" applyNumberFormat="1" applyFont="1" applyFill="1" applyBorder="1" applyAlignment="1">
      <alignment horizontal="center"/>
    </xf>
    <xf numFmtId="4" fontId="10" fillId="8" borderId="60" xfId="2" applyNumberFormat="1" applyFont="1" applyFill="1" applyBorder="1" applyAlignment="1">
      <alignment horizontal="center"/>
    </xf>
    <xf numFmtId="4" fontId="11" fillId="8" borderId="59" xfId="2" applyNumberFormat="1" applyFont="1" applyFill="1" applyBorder="1" applyAlignment="1">
      <alignment horizontal="center" vertical="center"/>
    </xf>
    <xf numFmtId="4" fontId="11" fillId="8" borderId="58" xfId="2" applyNumberFormat="1" applyFont="1" applyFill="1" applyBorder="1" applyAlignment="1">
      <alignment horizontal="center"/>
    </xf>
    <xf numFmtId="4" fontId="11" fillId="8" borderId="61" xfId="0" applyNumberFormat="1" applyFont="1" applyFill="1" applyBorder="1" applyAlignment="1">
      <alignment horizontal="center"/>
    </xf>
    <xf numFmtId="4" fontId="10" fillId="8" borderId="60" xfId="2" applyNumberFormat="1" applyFont="1" applyFill="1" applyBorder="1" applyAlignment="1">
      <alignment horizontal="center" vertical="center"/>
    </xf>
    <xf numFmtId="4" fontId="11" fillId="8" borderId="59" xfId="2" applyNumberFormat="1" applyFont="1" applyFill="1" applyBorder="1" applyAlignment="1">
      <alignment horizontal="center"/>
    </xf>
    <xf numFmtId="4" fontId="9" fillId="8" borderId="60" xfId="0" applyNumberFormat="1" applyFont="1" applyFill="1" applyBorder="1" applyAlignment="1">
      <alignment horizontal="center"/>
    </xf>
    <xf numFmtId="4" fontId="13" fillId="8" borderId="60" xfId="2" applyNumberFormat="1" applyFont="1" applyFill="1" applyBorder="1" applyAlignment="1">
      <alignment horizontal="center"/>
    </xf>
    <xf numFmtId="4" fontId="11" fillId="8" borderId="60" xfId="2" applyNumberFormat="1" applyFont="1" applyFill="1" applyBorder="1" applyAlignment="1">
      <alignment horizontal="center"/>
    </xf>
    <xf numFmtId="4" fontId="10" fillId="8" borderId="58" xfId="2" applyNumberFormat="1" applyFont="1" applyFill="1" applyBorder="1" applyAlignment="1">
      <alignment horizontal="center" vertical="center"/>
    </xf>
    <xf numFmtId="4" fontId="9" fillId="8" borderId="62" xfId="0" applyNumberFormat="1" applyFont="1" applyFill="1" applyBorder="1" applyAlignment="1">
      <alignment horizontal="center"/>
    </xf>
    <xf numFmtId="0" fontId="9" fillId="5" borderId="4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46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10" fillId="5" borderId="47" xfId="0" quotePrefix="1" applyFont="1" applyFill="1" applyBorder="1" applyAlignment="1">
      <alignment horizontal="center" vertical="center"/>
    </xf>
    <xf numFmtId="0" fontId="10" fillId="5" borderId="48" xfId="0" quotePrefix="1" applyFont="1" applyFill="1" applyBorder="1" applyAlignment="1">
      <alignment horizontal="center" vertical="center"/>
    </xf>
    <xf numFmtId="0" fontId="9" fillId="5" borderId="53" xfId="0" applyFont="1" applyFill="1" applyBorder="1" applyAlignment="1">
      <alignment vertical="center"/>
    </xf>
    <xf numFmtId="4" fontId="10" fillId="5" borderId="12" xfId="2" applyNumberFormat="1" applyFont="1" applyFill="1" applyBorder="1" applyAlignment="1">
      <alignment horizontal="center"/>
    </xf>
    <xf numFmtId="4" fontId="10" fillId="5" borderId="14" xfId="0" applyNumberFormat="1" applyFont="1" applyFill="1" applyBorder="1" applyAlignment="1">
      <alignment horizontal="center"/>
    </xf>
    <xf numFmtId="4" fontId="10" fillId="5" borderId="15" xfId="2" applyNumberFormat="1" applyFont="1" applyFill="1" applyBorder="1" applyAlignment="1">
      <alignment horizontal="center"/>
    </xf>
    <xf numFmtId="4" fontId="10" fillId="5" borderId="17" xfId="0" applyNumberFormat="1" applyFont="1" applyFill="1" applyBorder="1" applyAlignment="1">
      <alignment horizontal="center"/>
    </xf>
    <xf numFmtId="4" fontId="10" fillId="5" borderId="15" xfId="2" applyNumberFormat="1" applyFont="1" applyFill="1" applyBorder="1" applyAlignment="1">
      <alignment horizontal="center" vertical="center"/>
    </xf>
    <xf numFmtId="4" fontId="10" fillId="5" borderId="17" xfId="0" applyNumberFormat="1" applyFont="1" applyFill="1" applyBorder="1" applyAlignment="1">
      <alignment horizontal="center" vertical="center"/>
    </xf>
    <xf numFmtId="4" fontId="9" fillId="5" borderId="5" xfId="0" applyNumberFormat="1" applyFont="1" applyFill="1" applyBorder="1" applyAlignment="1">
      <alignment horizontal="center"/>
    </xf>
    <xf numFmtId="4" fontId="9" fillId="5" borderId="20" xfId="0" applyNumberFormat="1" applyFont="1" applyFill="1" applyBorder="1" applyAlignment="1">
      <alignment horizontal="center"/>
    </xf>
    <xf numFmtId="0" fontId="9" fillId="5" borderId="49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9" fillId="5" borderId="50" xfId="0" applyFont="1" applyFill="1" applyBorder="1" applyAlignment="1">
      <alignment vertical="center"/>
    </xf>
    <xf numFmtId="4" fontId="9" fillId="5" borderId="46" xfId="0" applyNumberFormat="1" applyFont="1" applyFill="1" applyBorder="1" applyAlignment="1">
      <alignment horizontal="center"/>
    </xf>
    <xf numFmtId="4" fontId="9" fillId="5" borderId="8" xfId="0" applyNumberFormat="1" applyFont="1" applyFill="1" applyBorder="1" applyAlignment="1">
      <alignment horizontal="center"/>
    </xf>
    <xf numFmtId="4" fontId="11" fillId="5" borderId="23" xfId="0" applyNumberFormat="1" applyFont="1" applyFill="1" applyBorder="1" applyAlignment="1">
      <alignment horizontal="center"/>
    </xf>
    <xf numFmtId="4" fontId="11" fillId="5" borderId="25" xfId="0" applyNumberFormat="1" applyFont="1" applyFill="1" applyBorder="1" applyAlignment="1">
      <alignment horizontal="center"/>
    </xf>
    <xf numFmtId="4" fontId="10" fillId="5" borderId="23" xfId="2" applyNumberFormat="1" applyFont="1" applyFill="1" applyBorder="1" applyAlignment="1">
      <alignment horizontal="center"/>
    </xf>
    <xf numFmtId="4" fontId="10" fillId="5" borderId="25" xfId="0" applyNumberFormat="1" applyFont="1" applyFill="1" applyBorder="1" applyAlignment="1">
      <alignment horizontal="center"/>
    </xf>
    <xf numFmtId="4" fontId="11" fillId="5" borderId="15" xfId="2" applyNumberFormat="1" applyFont="1" applyFill="1" applyBorder="1" applyAlignment="1">
      <alignment horizontal="center" vertical="center"/>
    </xf>
    <xf numFmtId="4" fontId="11" fillId="5" borderId="17" xfId="0" applyNumberFormat="1" applyFont="1" applyFill="1" applyBorder="1" applyAlignment="1">
      <alignment horizontal="center" vertical="center"/>
    </xf>
    <xf numFmtId="4" fontId="11" fillId="5" borderId="12" xfId="2" applyNumberFormat="1" applyFont="1" applyFill="1" applyBorder="1" applyAlignment="1">
      <alignment horizontal="center"/>
    </xf>
    <xf numFmtId="4" fontId="11" fillId="5" borderId="17" xfId="0" applyNumberFormat="1" applyFont="1" applyFill="1" applyBorder="1" applyAlignment="1">
      <alignment horizontal="center"/>
    </xf>
    <xf numFmtId="4" fontId="11" fillId="5" borderId="26" xfId="0" applyNumberFormat="1" applyFont="1" applyFill="1" applyBorder="1" applyAlignment="1">
      <alignment horizontal="center"/>
    </xf>
    <xf numFmtId="4" fontId="11" fillId="5" borderId="28" xfId="0" applyNumberFormat="1" applyFont="1" applyFill="1" applyBorder="1" applyAlignment="1">
      <alignment horizontal="center"/>
    </xf>
    <xf numFmtId="4" fontId="10" fillId="5" borderId="23" xfId="2" applyNumberFormat="1" applyFont="1" applyFill="1" applyBorder="1" applyAlignment="1">
      <alignment horizontal="center" vertical="center"/>
    </xf>
    <xf numFmtId="4" fontId="10" fillId="5" borderId="25" xfId="0" applyNumberFormat="1" applyFont="1" applyFill="1" applyBorder="1" applyAlignment="1">
      <alignment horizontal="center" vertical="center"/>
    </xf>
    <xf numFmtId="4" fontId="11" fillId="5" borderId="15" xfId="2" applyNumberFormat="1" applyFont="1" applyFill="1" applyBorder="1" applyAlignment="1">
      <alignment horizontal="center"/>
    </xf>
    <xf numFmtId="4" fontId="9" fillId="5" borderId="23" xfId="0" applyNumberFormat="1" applyFont="1" applyFill="1" applyBorder="1" applyAlignment="1">
      <alignment horizontal="center"/>
    </xf>
    <xf numFmtId="4" fontId="9" fillId="5" borderId="25" xfId="0" applyNumberFormat="1" applyFont="1" applyFill="1" applyBorder="1" applyAlignment="1">
      <alignment horizontal="center"/>
    </xf>
    <xf numFmtId="4" fontId="13" fillId="5" borderId="23" xfId="2" applyNumberFormat="1" applyFont="1" applyFill="1" applyBorder="1" applyAlignment="1">
      <alignment horizontal="center"/>
    </xf>
    <xf numFmtId="4" fontId="13" fillId="5" borderId="25" xfId="2" applyNumberFormat="1" applyFont="1" applyFill="1" applyBorder="1" applyAlignment="1">
      <alignment horizontal="center"/>
    </xf>
    <xf numFmtId="4" fontId="11" fillId="5" borderId="23" xfId="2" applyNumberFormat="1" applyFont="1" applyFill="1" applyBorder="1" applyAlignment="1">
      <alignment horizontal="center"/>
    </xf>
    <xf numFmtId="4" fontId="11" fillId="5" borderId="25" xfId="2" applyNumberFormat="1" applyFont="1" applyFill="1" applyBorder="1" applyAlignment="1">
      <alignment horizontal="center"/>
    </xf>
    <xf numFmtId="4" fontId="10" fillId="5" borderId="12" xfId="2" applyNumberFormat="1" applyFont="1" applyFill="1" applyBorder="1" applyAlignment="1">
      <alignment horizontal="center" vertical="center"/>
    </xf>
    <xf numFmtId="4" fontId="10" fillId="5" borderId="14" xfId="0" applyNumberFormat="1" applyFont="1" applyFill="1" applyBorder="1" applyAlignment="1">
      <alignment horizontal="center" vertical="center"/>
    </xf>
    <xf numFmtId="4" fontId="9" fillId="5" borderId="30" xfId="0" applyNumberFormat="1" applyFont="1" applyFill="1" applyBorder="1" applyAlignment="1">
      <alignment horizontal="center"/>
    </xf>
    <xf numFmtId="4" fontId="9" fillId="5" borderId="63" xfId="0" applyNumberFormat="1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 vertical="center" wrapText="1"/>
    </xf>
    <xf numFmtId="0" fontId="9" fillId="8" borderId="38" xfId="0" applyFont="1" applyFill="1" applyBorder="1" applyAlignment="1">
      <alignment horizontal="center" vertical="center" wrapText="1"/>
    </xf>
    <xf numFmtId="0" fontId="10" fillId="8" borderId="39" xfId="0" quotePrefix="1" applyFont="1" applyFill="1" applyBorder="1" applyAlignment="1">
      <alignment horizontal="center" vertical="center"/>
    </xf>
    <xf numFmtId="4" fontId="10" fillId="8" borderId="40" xfId="0" applyNumberFormat="1" applyFont="1" applyFill="1" applyBorder="1" applyAlignment="1">
      <alignment horizontal="center"/>
    </xf>
    <xf numFmtId="4" fontId="11" fillId="8" borderId="40" xfId="0" applyNumberFormat="1" applyFont="1" applyFill="1" applyBorder="1" applyAlignment="1">
      <alignment horizontal="center"/>
    </xf>
    <xf numFmtId="4" fontId="9" fillId="8" borderId="38" xfId="0" applyNumberFormat="1" applyFont="1" applyFill="1" applyBorder="1" applyAlignment="1">
      <alignment horizontal="center"/>
    </xf>
    <xf numFmtId="4" fontId="11" fillId="8" borderId="43" xfId="0" applyNumberFormat="1" applyFont="1" applyFill="1" applyBorder="1" applyAlignment="1">
      <alignment horizontal="center"/>
    </xf>
    <xf numFmtId="4" fontId="10" fillId="8" borderId="43" xfId="0" applyNumberFormat="1" applyFont="1" applyFill="1" applyBorder="1" applyAlignment="1">
      <alignment horizontal="center"/>
    </xf>
    <xf numFmtId="4" fontId="11" fillId="8" borderId="41" xfId="0" applyNumberFormat="1" applyFont="1" applyFill="1" applyBorder="1" applyAlignment="1">
      <alignment horizontal="center" vertical="center"/>
    </xf>
    <xf numFmtId="4" fontId="11" fillId="8" borderId="41" xfId="0" applyNumberFormat="1" applyFont="1" applyFill="1" applyBorder="1" applyAlignment="1">
      <alignment horizontal="center"/>
    </xf>
    <xf numFmtId="4" fontId="11" fillId="8" borderId="44" xfId="0" applyNumberFormat="1" applyFont="1" applyFill="1" applyBorder="1" applyAlignment="1">
      <alignment horizontal="center"/>
    </xf>
    <xf numFmtId="4" fontId="10" fillId="8" borderId="43" xfId="0" applyNumberFormat="1" applyFont="1" applyFill="1" applyBorder="1" applyAlignment="1">
      <alignment horizontal="center" vertical="center"/>
    </xf>
    <xf numFmtId="4" fontId="9" fillId="8" borderId="43" xfId="0" applyNumberFormat="1" applyFont="1" applyFill="1" applyBorder="1" applyAlignment="1">
      <alignment horizontal="center"/>
    </xf>
    <xf numFmtId="4" fontId="9" fillId="8" borderId="42" xfId="0" applyNumberFormat="1" applyFont="1" applyFill="1" applyBorder="1" applyAlignment="1">
      <alignment horizontal="center"/>
    </xf>
    <xf numFmtId="4" fontId="13" fillId="8" borderId="43" xfId="2" applyNumberFormat="1" applyFont="1" applyFill="1" applyBorder="1" applyAlignment="1">
      <alignment horizontal="center"/>
    </xf>
    <xf numFmtId="4" fontId="11" fillId="8" borderId="43" xfId="2" applyNumberFormat="1" applyFont="1" applyFill="1" applyBorder="1" applyAlignment="1">
      <alignment horizontal="center"/>
    </xf>
    <xf numFmtId="4" fontId="9" fillId="8" borderId="55" xfId="0" applyNumberFormat="1" applyFont="1" applyFill="1" applyBorder="1" applyAlignment="1">
      <alignment horizontal="center"/>
    </xf>
    <xf numFmtId="4" fontId="10" fillId="7" borderId="64" xfId="2" applyNumberFormat="1" applyFont="1" applyFill="1" applyBorder="1" applyAlignment="1">
      <alignment horizontal="center"/>
    </xf>
    <xf numFmtId="4" fontId="11" fillId="7" borderId="64" xfId="2" applyNumberFormat="1" applyFont="1" applyFill="1" applyBorder="1" applyAlignment="1">
      <alignment horizontal="center"/>
    </xf>
    <xf numFmtId="0" fontId="9" fillId="7" borderId="0" xfId="0" applyFont="1" applyFill="1" applyAlignment="1">
      <alignment vertical="center"/>
    </xf>
    <xf numFmtId="4" fontId="9" fillId="7" borderId="65" xfId="0" applyNumberFormat="1" applyFont="1" applyFill="1" applyBorder="1" applyAlignment="1">
      <alignment horizontal="center"/>
    </xf>
    <xf numFmtId="4" fontId="11" fillId="7" borderId="66" xfId="0" applyNumberFormat="1" applyFont="1" applyFill="1" applyBorder="1" applyAlignment="1">
      <alignment horizontal="center"/>
    </xf>
    <xf numFmtId="4" fontId="9" fillId="7" borderId="66" xfId="0" applyNumberFormat="1" applyFont="1" applyFill="1" applyBorder="1" applyAlignment="1">
      <alignment horizontal="center"/>
    </xf>
    <xf numFmtId="4" fontId="13" fillId="7" borderId="23" xfId="2" applyNumberFormat="1" applyFont="1" applyFill="1" applyBorder="1" applyAlignment="1">
      <alignment horizontal="center"/>
    </xf>
    <xf numFmtId="4" fontId="13" fillId="7" borderId="25" xfId="2" applyNumberFormat="1" applyFont="1" applyFill="1" applyBorder="1" applyAlignment="1">
      <alignment horizontal="center"/>
    </xf>
    <xf numFmtId="4" fontId="11" fillId="7" borderId="23" xfId="2" applyNumberFormat="1" applyFont="1" applyFill="1" applyBorder="1" applyAlignment="1">
      <alignment horizontal="center"/>
    </xf>
    <xf numFmtId="4" fontId="11" fillId="7" borderId="25" xfId="2" applyNumberFormat="1" applyFont="1" applyFill="1" applyBorder="1" applyAlignment="1">
      <alignment horizontal="center"/>
    </xf>
    <xf numFmtId="4" fontId="10" fillId="7" borderId="66" xfId="2" applyNumberFormat="1" applyFont="1" applyFill="1" applyBorder="1" applyAlignment="1">
      <alignment horizontal="center"/>
    </xf>
    <xf numFmtId="4" fontId="9" fillId="7" borderId="30" xfId="0" applyNumberFormat="1" applyFont="1" applyFill="1" applyBorder="1" applyAlignment="1">
      <alignment horizontal="center"/>
    </xf>
    <xf numFmtId="4" fontId="9" fillId="7" borderId="63" xfId="0" applyNumberFormat="1" applyFont="1" applyFill="1" applyBorder="1" applyAlignment="1">
      <alignment horizontal="center"/>
    </xf>
    <xf numFmtId="0" fontId="9" fillId="6" borderId="56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10" fillId="6" borderId="57" xfId="0" quotePrefix="1" applyFont="1" applyFill="1" applyBorder="1" applyAlignment="1">
      <alignment horizontal="center" vertical="center"/>
    </xf>
    <xf numFmtId="4" fontId="10" fillId="6" borderId="58" xfId="2" applyNumberFormat="1" applyFont="1" applyFill="1" applyBorder="1" applyAlignment="1">
      <alignment horizontal="center"/>
    </xf>
    <xf numFmtId="4" fontId="10" fillId="6" borderId="59" xfId="2" applyNumberFormat="1" applyFont="1" applyFill="1" applyBorder="1" applyAlignment="1">
      <alignment horizontal="center"/>
    </xf>
    <xf numFmtId="4" fontId="10" fillId="6" borderId="59" xfId="2" applyNumberFormat="1" applyFont="1" applyFill="1" applyBorder="1" applyAlignment="1">
      <alignment horizontal="center" vertical="center"/>
    </xf>
    <xf numFmtId="4" fontId="9" fillId="6" borderId="19" xfId="0" applyNumberFormat="1" applyFont="1" applyFill="1" applyBorder="1" applyAlignment="1">
      <alignment horizontal="center"/>
    </xf>
    <xf numFmtId="4" fontId="9" fillId="6" borderId="22" xfId="0" applyNumberFormat="1" applyFont="1" applyFill="1" applyBorder="1" applyAlignment="1">
      <alignment horizontal="center"/>
    </xf>
    <xf numFmtId="4" fontId="11" fillId="6" borderId="60" xfId="0" applyNumberFormat="1" applyFont="1" applyFill="1" applyBorder="1" applyAlignment="1">
      <alignment horizontal="center"/>
    </xf>
    <xf numFmtId="4" fontId="10" fillId="6" borderId="60" xfId="2" applyNumberFormat="1" applyFont="1" applyFill="1" applyBorder="1" applyAlignment="1">
      <alignment horizontal="center"/>
    </xf>
    <xf numFmtId="4" fontId="11" fillId="6" borderId="59" xfId="2" applyNumberFormat="1" applyFont="1" applyFill="1" applyBorder="1" applyAlignment="1">
      <alignment horizontal="center" vertical="center"/>
    </xf>
    <xf numFmtId="4" fontId="11" fillId="6" borderId="58" xfId="2" applyNumberFormat="1" applyFont="1" applyFill="1" applyBorder="1" applyAlignment="1">
      <alignment horizontal="center"/>
    </xf>
    <xf numFmtId="4" fontId="11" fillId="6" borderId="61" xfId="0" applyNumberFormat="1" applyFont="1" applyFill="1" applyBorder="1" applyAlignment="1">
      <alignment horizontal="center"/>
    </xf>
    <xf numFmtId="4" fontId="10" fillId="6" borderId="60" xfId="2" applyNumberFormat="1" applyFont="1" applyFill="1" applyBorder="1" applyAlignment="1">
      <alignment horizontal="center" vertical="center"/>
    </xf>
    <xf numFmtId="4" fontId="11" fillId="6" borderId="59" xfId="2" applyNumberFormat="1" applyFont="1" applyFill="1" applyBorder="1" applyAlignment="1">
      <alignment horizontal="center"/>
    </xf>
    <xf numFmtId="4" fontId="9" fillId="6" borderId="60" xfId="0" applyNumberFormat="1" applyFont="1" applyFill="1" applyBorder="1" applyAlignment="1">
      <alignment horizontal="center"/>
    </xf>
    <xf numFmtId="4" fontId="11" fillId="6" borderId="60" xfId="2" applyNumberFormat="1" applyFont="1" applyFill="1" applyBorder="1" applyAlignment="1">
      <alignment horizontal="center"/>
    </xf>
    <xf numFmtId="4" fontId="10" fillId="6" borderId="58" xfId="2" applyNumberFormat="1" applyFont="1" applyFill="1" applyBorder="1" applyAlignment="1">
      <alignment horizontal="center" vertical="center"/>
    </xf>
    <xf numFmtId="4" fontId="9" fillId="6" borderId="62" xfId="0" applyNumberFormat="1" applyFont="1" applyFill="1" applyBorder="1" applyAlignment="1">
      <alignment horizontal="center"/>
    </xf>
    <xf numFmtId="4" fontId="10" fillId="7" borderId="67" xfId="2" applyNumberFormat="1" applyFont="1" applyFill="1" applyBorder="1" applyAlignment="1">
      <alignment horizontal="center"/>
    </xf>
    <xf numFmtId="4" fontId="9" fillId="7" borderId="21" xfId="0" applyNumberFormat="1" applyFont="1" applyFill="1" applyBorder="1" applyAlignment="1">
      <alignment horizontal="center"/>
    </xf>
    <xf numFmtId="4" fontId="11" fillId="7" borderId="51" xfId="0" applyNumberFormat="1" applyFont="1" applyFill="1" applyBorder="1" applyAlignment="1">
      <alignment horizontal="center"/>
    </xf>
    <xf numFmtId="4" fontId="9" fillId="7" borderId="51" xfId="0" applyNumberFormat="1" applyFont="1" applyFill="1" applyBorder="1" applyAlignment="1">
      <alignment horizontal="center"/>
    </xf>
    <xf numFmtId="4" fontId="10" fillId="7" borderId="51" xfId="2" applyNumberFormat="1" applyFont="1" applyFill="1" applyBorder="1" applyAlignment="1">
      <alignment horizontal="center"/>
    </xf>
    <xf numFmtId="0" fontId="9" fillId="7" borderId="9" xfId="0" applyFont="1" applyFill="1" applyBorder="1" applyAlignment="1">
      <alignment vertical="center"/>
    </xf>
    <xf numFmtId="0" fontId="9" fillId="6" borderId="37" xfId="0" applyFont="1" applyFill="1" applyBorder="1" applyAlignment="1">
      <alignment horizontal="center" vertical="center" wrapText="1"/>
    </xf>
    <xf numFmtId="0" fontId="9" fillId="6" borderId="38" xfId="0" applyFont="1" applyFill="1" applyBorder="1" applyAlignment="1">
      <alignment horizontal="center" vertical="center" wrapText="1"/>
    </xf>
    <xf numFmtId="0" fontId="10" fillId="6" borderId="39" xfId="0" quotePrefix="1" applyFont="1" applyFill="1" applyBorder="1" applyAlignment="1">
      <alignment horizontal="center" vertical="center"/>
    </xf>
    <xf numFmtId="4" fontId="10" fillId="6" borderId="40" xfId="0" applyNumberFormat="1" applyFont="1" applyFill="1" applyBorder="1" applyAlignment="1">
      <alignment horizontal="center"/>
    </xf>
    <xf numFmtId="4" fontId="9" fillId="6" borderId="38" xfId="0" applyNumberFormat="1" applyFont="1" applyFill="1" applyBorder="1" applyAlignment="1">
      <alignment horizontal="center"/>
    </xf>
    <xf numFmtId="4" fontId="11" fillId="6" borderId="43" xfId="0" applyNumberFormat="1" applyFont="1" applyFill="1" applyBorder="1" applyAlignment="1">
      <alignment horizontal="center"/>
    </xf>
    <xf numFmtId="4" fontId="13" fillId="6" borderId="43" xfId="0" applyNumberFormat="1" applyFont="1" applyFill="1" applyBorder="1" applyAlignment="1">
      <alignment horizontal="center"/>
    </xf>
    <xf numFmtId="4" fontId="9" fillId="6" borderId="42" xfId="0" applyNumberFormat="1" applyFont="1" applyFill="1" applyBorder="1" applyAlignment="1">
      <alignment horizontal="center"/>
    </xf>
    <xf numFmtId="4" fontId="11" fillId="6" borderId="43" xfId="2" applyNumberFormat="1" applyFont="1" applyFill="1" applyBorder="1" applyAlignment="1">
      <alignment horizontal="center"/>
    </xf>
    <xf numFmtId="4" fontId="10" fillId="6" borderId="43" xfId="0" applyNumberFormat="1" applyFont="1" applyFill="1" applyBorder="1" applyAlignment="1">
      <alignment horizontal="center" vertical="center"/>
    </xf>
    <xf numFmtId="4" fontId="11" fillId="6" borderId="44" xfId="0" applyNumberFormat="1" applyFont="1" applyFill="1" applyBorder="1" applyAlignment="1">
      <alignment horizontal="center"/>
    </xf>
    <xf numFmtId="4" fontId="10" fillId="6" borderId="43" xfId="0" applyNumberFormat="1" applyFont="1" applyFill="1" applyBorder="1" applyAlignment="1">
      <alignment horizontal="center"/>
    </xf>
    <xf numFmtId="4" fontId="9" fillId="6" borderId="55" xfId="0" applyNumberFormat="1" applyFont="1" applyFill="1" applyBorder="1" applyAlignment="1">
      <alignment horizontal="center"/>
    </xf>
    <xf numFmtId="4" fontId="10" fillId="7" borderId="68" xfId="2" applyNumberFormat="1" applyFont="1" applyFill="1" applyBorder="1" applyAlignment="1">
      <alignment horizontal="center"/>
    </xf>
    <xf numFmtId="4" fontId="9" fillId="7" borderId="69" xfId="0" applyNumberFormat="1" applyFont="1" applyFill="1" applyBorder="1" applyAlignment="1">
      <alignment horizontal="center"/>
    </xf>
    <xf numFmtId="4" fontId="11" fillId="7" borderId="53" xfId="0" applyNumberFormat="1" applyFont="1" applyFill="1" applyBorder="1" applyAlignment="1">
      <alignment horizontal="center"/>
    </xf>
    <xf numFmtId="4" fontId="9" fillId="7" borderId="53" xfId="0" applyNumberFormat="1" applyFont="1" applyFill="1" applyBorder="1" applyAlignment="1">
      <alignment horizontal="center"/>
    </xf>
    <xf numFmtId="4" fontId="9" fillId="7" borderId="18" xfId="0" applyNumberFormat="1" applyFont="1" applyFill="1" applyBorder="1" applyAlignment="1">
      <alignment horizontal="center"/>
    </xf>
    <xf numFmtId="4" fontId="9" fillId="7" borderId="36" xfId="0" applyNumberFormat="1" applyFont="1" applyFill="1" applyBorder="1" applyAlignment="1">
      <alignment horizontal="center"/>
    </xf>
    <xf numFmtId="4" fontId="11" fillId="7" borderId="51" xfId="2" applyNumberFormat="1" applyFont="1" applyFill="1" applyBorder="1" applyAlignment="1">
      <alignment horizontal="center"/>
    </xf>
    <xf numFmtId="4" fontId="11" fillId="7" borderId="53" xfId="2" applyNumberFormat="1" applyFont="1" applyFill="1" applyBorder="1" applyAlignment="1">
      <alignment horizontal="center"/>
    </xf>
    <xf numFmtId="4" fontId="10" fillId="7" borderId="53" xfId="2" applyNumberFormat="1" applyFont="1" applyFill="1" applyBorder="1" applyAlignment="1">
      <alignment horizontal="center"/>
    </xf>
    <xf numFmtId="4" fontId="11" fillId="0" borderId="40" xfId="2" applyNumberFormat="1" applyFont="1" applyFill="1" applyBorder="1" applyAlignment="1">
      <alignment horizontal="center"/>
    </xf>
    <xf numFmtId="4" fontId="10" fillId="0" borderId="43" xfId="2" applyNumberFormat="1" applyFont="1" applyFill="1" applyBorder="1" applyAlignment="1">
      <alignment horizontal="center" vertical="center"/>
    </xf>
    <xf numFmtId="4" fontId="10" fillId="4" borderId="43" xfId="2" applyNumberFormat="1" applyFont="1" applyFill="1" applyBorder="1" applyAlignment="1">
      <alignment horizontal="center" vertical="center"/>
    </xf>
    <xf numFmtId="4" fontId="10" fillId="4" borderId="40" xfId="2" applyNumberFormat="1" applyFont="1" applyFill="1" applyBorder="1" applyAlignment="1">
      <alignment horizontal="center"/>
    </xf>
    <xf numFmtId="4" fontId="11" fillId="4" borderId="41" xfId="2" applyNumberFormat="1" applyFont="1" applyFill="1" applyBorder="1" applyAlignment="1">
      <alignment horizontal="center"/>
    </xf>
    <xf numFmtId="4" fontId="10" fillId="4" borderId="43" xfId="2" applyNumberFormat="1" applyFont="1" applyFill="1" applyBorder="1" applyAlignment="1">
      <alignment horizontal="center"/>
    </xf>
    <xf numFmtId="4" fontId="10" fillId="0" borderId="40" xfId="2" applyNumberFormat="1" applyFont="1" applyFill="1" applyBorder="1" applyAlignment="1">
      <alignment horizontal="center"/>
    </xf>
    <xf numFmtId="4" fontId="10" fillId="0" borderId="43" xfId="2" applyNumberFormat="1" applyFont="1" applyFill="1" applyBorder="1" applyAlignment="1">
      <alignment horizontal="center"/>
    </xf>
    <xf numFmtId="4" fontId="10" fillId="4" borderId="41" xfId="2" applyNumberFormat="1" applyFont="1" applyFill="1" applyBorder="1" applyAlignment="1">
      <alignment horizontal="center"/>
    </xf>
    <xf numFmtId="4" fontId="10" fillId="0" borderId="41" xfId="2" applyNumberFormat="1" applyFont="1" applyFill="1" applyBorder="1" applyAlignment="1">
      <alignment horizontal="center"/>
    </xf>
    <xf numFmtId="4" fontId="11" fillId="5" borderId="14" xfId="2" applyNumberFormat="1" applyFont="1" applyFill="1" applyBorder="1" applyAlignment="1">
      <alignment horizontal="center"/>
    </xf>
    <xf numFmtId="4" fontId="10" fillId="5" borderId="25" xfId="2" applyNumberFormat="1" applyFont="1" applyFill="1" applyBorder="1" applyAlignment="1">
      <alignment horizontal="center" vertical="center"/>
    </xf>
    <xf numFmtId="4" fontId="10" fillId="5" borderId="14" xfId="2" applyNumberFormat="1" applyFont="1" applyFill="1" applyBorder="1" applyAlignment="1">
      <alignment horizontal="center"/>
    </xf>
    <xf numFmtId="4" fontId="11" fillId="5" borderId="17" xfId="2" applyNumberFormat="1" applyFont="1" applyFill="1" applyBorder="1" applyAlignment="1">
      <alignment horizontal="center"/>
    </xf>
    <xf numFmtId="4" fontId="10" fillId="5" borderId="25" xfId="2" applyNumberFormat="1" applyFont="1" applyFill="1" applyBorder="1" applyAlignment="1">
      <alignment horizontal="center"/>
    </xf>
    <xf numFmtId="4" fontId="10" fillId="5" borderId="17" xfId="2" applyNumberFormat="1" applyFont="1" applyFill="1" applyBorder="1" applyAlignment="1">
      <alignment horizontal="center"/>
    </xf>
    <xf numFmtId="4" fontId="10" fillId="8" borderId="41" xfId="0" applyNumberFormat="1" applyFont="1" applyFill="1" applyBorder="1" applyAlignment="1">
      <alignment horizontal="center"/>
    </xf>
    <xf numFmtId="4" fontId="10" fillId="8" borderId="41" xfId="0" applyNumberFormat="1" applyFont="1" applyFill="1" applyBorder="1" applyAlignment="1">
      <alignment horizontal="center" vertical="center"/>
    </xf>
    <xf numFmtId="4" fontId="11" fillId="8" borderId="40" xfId="2" applyNumberFormat="1" applyFont="1" applyFill="1" applyBorder="1" applyAlignment="1">
      <alignment horizontal="center"/>
    </xf>
    <xf numFmtId="4" fontId="10" fillId="8" borderId="43" xfId="2" applyNumberFormat="1" applyFont="1" applyFill="1" applyBorder="1" applyAlignment="1">
      <alignment horizontal="center" vertical="center"/>
    </xf>
    <xf numFmtId="4" fontId="10" fillId="8" borderId="40" xfId="2" applyNumberFormat="1" applyFont="1" applyFill="1" applyBorder="1" applyAlignment="1">
      <alignment horizontal="center"/>
    </xf>
    <xf numFmtId="4" fontId="11" fillId="8" borderId="41" xfId="2" applyNumberFormat="1" applyFont="1" applyFill="1" applyBorder="1" applyAlignment="1">
      <alignment horizontal="center"/>
    </xf>
    <xf numFmtId="4" fontId="10" fillId="8" borderId="43" xfId="2" applyNumberFormat="1" applyFont="1" applyFill="1" applyBorder="1" applyAlignment="1">
      <alignment horizontal="center"/>
    </xf>
    <xf numFmtId="4" fontId="10" fillId="8" borderId="41" xfId="2" applyNumberFormat="1" applyFont="1" applyFill="1" applyBorder="1" applyAlignment="1">
      <alignment horizontal="center"/>
    </xf>
    <xf numFmtId="4" fontId="11" fillId="7" borderId="14" xfId="2" applyNumberFormat="1" applyFont="1" applyFill="1" applyBorder="1" applyAlignment="1">
      <alignment horizontal="center"/>
    </xf>
    <xf numFmtId="4" fontId="10" fillId="7" borderId="25" xfId="2" applyNumberFormat="1" applyFont="1" applyFill="1" applyBorder="1" applyAlignment="1">
      <alignment horizontal="center" vertical="center"/>
    </xf>
    <xf numFmtId="4" fontId="10" fillId="7" borderId="14" xfId="2" applyNumberFormat="1" applyFont="1" applyFill="1" applyBorder="1" applyAlignment="1">
      <alignment horizontal="center"/>
    </xf>
    <xf numFmtId="4" fontId="11" fillId="7" borderId="15" xfId="2" applyNumberFormat="1" applyFont="1" applyFill="1" applyBorder="1" applyAlignment="1">
      <alignment horizontal="center"/>
    </xf>
    <xf numFmtId="4" fontId="11" fillId="7" borderId="17" xfId="2" applyNumberFormat="1" applyFont="1" applyFill="1" applyBorder="1" applyAlignment="1">
      <alignment horizontal="center"/>
    </xf>
    <xf numFmtId="4" fontId="10" fillId="7" borderId="25" xfId="2" applyNumberFormat="1" applyFont="1" applyFill="1" applyBorder="1" applyAlignment="1">
      <alignment horizontal="center"/>
    </xf>
    <xf numFmtId="4" fontId="9" fillId="7" borderId="25" xfId="0" applyNumberFormat="1" applyFont="1" applyFill="1" applyBorder="1" applyAlignment="1">
      <alignment horizontal="center"/>
    </xf>
    <xf numFmtId="4" fontId="10" fillId="7" borderId="17" xfId="2" applyNumberFormat="1" applyFont="1" applyFill="1" applyBorder="1" applyAlignment="1">
      <alignment horizontal="center"/>
    </xf>
    <xf numFmtId="0" fontId="11" fillId="0" borderId="0" xfId="0" applyFont="1"/>
    <xf numFmtId="0" fontId="10" fillId="0" borderId="70" xfId="0" quotePrefix="1" applyFont="1" applyBorder="1" applyAlignment="1">
      <alignment vertical="center"/>
    </xf>
    <xf numFmtId="0" fontId="10" fillId="0" borderId="71" xfId="0" applyFont="1" applyBorder="1" applyAlignment="1">
      <alignment wrapText="1"/>
    </xf>
    <xf numFmtId="4" fontId="10" fillId="0" borderId="71" xfId="2" applyNumberFormat="1" applyFont="1" applyFill="1" applyBorder="1" applyAlignment="1">
      <alignment horizontal="center"/>
    </xf>
    <xf numFmtId="4" fontId="10" fillId="0" borderId="71" xfId="0" applyNumberFormat="1" applyFont="1" applyBorder="1" applyAlignment="1">
      <alignment horizontal="center"/>
    </xf>
    <xf numFmtId="4" fontId="10" fillId="0" borderId="72" xfId="0" applyNumberFormat="1" applyFont="1" applyBorder="1" applyAlignment="1">
      <alignment horizontal="center"/>
    </xf>
    <xf numFmtId="4" fontId="10" fillId="5" borderId="70" xfId="2" applyNumberFormat="1" applyFont="1" applyFill="1" applyBorder="1" applyAlignment="1">
      <alignment horizontal="center"/>
    </xf>
    <xf numFmtId="4" fontId="10" fillId="5" borderId="71" xfId="0" applyNumberFormat="1" applyFont="1" applyFill="1" applyBorder="1" applyAlignment="1">
      <alignment horizontal="center"/>
    </xf>
    <xf numFmtId="4" fontId="10" fillId="5" borderId="73" xfId="0" applyNumberFormat="1" applyFont="1" applyFill="1" applyBorder="1" applyAlignment="1">
      <alignment horizontal="center"/>
    </xf>
    <xf numFmtId="4" fontId="9" fillId="7" borderId="70" xfId="0" applyNumberFormat="1" applyFont="1" applyFill="1" applyBorder="1" applyAlignment="1">
      <alignment horizontal="center"/>
    </xf>
    <xf numFmtId="4" fontId="9" fillId="7" borderId="75" xfId="0" applyNumberFormat="1" applyFont="1" applyFill="1" applyBorder="1" applyAlignment="1">
      <alignment horizontal="center"/>
    </xf>
    <xf numFmtId="0" fontId="10" fillId="0" borderId="67" xfId="0" quotePrefix="1" applyFont="1" applyBorder="1" applyAlignment="1">
      <alignment vertical="center"/>
    </xf>
    <xf numFmtId="4" fontId="9" fillId="7" borderId="12" xfId="0" applyNumberFormat="1" applyFont="1" applyFill="1" applyBorder="1" applyAlignment="1">
      <alignment horizontal="center"/>
    </xf>
    <xf numFmtId="4" fontId="9" fillId="7" borderId="68" xfId="0" applyNumberFormat="1" applyFont="1" applyFill="1" applyBorder="1" applyAlignment="1">
      <alignment horizontal="center"/>
    </xf>
    <xf numFmtId="4" fontId="9" fillId="7" borderId="64" xfId="0" applyNumberFormat="1" applyFont="1" applyFill="1" applyBorder="1" applyAlignment="1">
      <alignment horizontal="center"/>
    </xf>
    <xf numFmtId="4" fontId="10" fillId="6" borderId="74" xfId="2" applyNumberFormat="1" applyFont="1" applyFill="1" applyBorder="1" applyAlignment="1">
      <alignment horizontal="center"/>
    </xf>
    <xf numFmtId="4" fontId="13" fillId="6" borderId="71" xfId="0" applyNumberFormat="1" applyFont="1" applyFill="1" applyBorder="1" applyAlignment="1">
      <alignment horizontal="center"/>
    </xf>
    <xf numFmtId="4" fontId="13" fillId="6" borderId="72" xfId="0" applyNumberFormat="1" applyFont="1" applyFill="1" applyBorder="1" applyAlignment="1">
      <alignment horizontal="center"/>
    </xf>
    <xf numFmtId="4" fontId="9" fillId="7" borderId="76" xfId="0" applyNumberFormat="1" applyFont="1" applyFill="1" applyBorder="1" applyAlignment="1">
      <alignment horizontal="center"/>
    </xf>
    <xf numFmtId="4" fontId="9" fillId="7" borderId="71" xfId="0" applyNumberFormat="1" applyFont="1" applyFill="1" applyBorder="1" applyAlignment="1">
      <alignment horizontal="center"/>
    </xf>
    <xf numFmtId="4" fontId="9" fillId="7" borderId="77" xfId="0" applyNumberFormat="1" applyFont="1" applyFill="1" applyBorder="1" applyAlignment="1">
      <alignment horizontal="center"/>
    </xf>
    <xf numFmtId="4" fontId="13" fillId="6" borderId="13" xfId="0" applyNumberFormat="1" applyFont="1" applyFill="1" applyBorder="1" applyAlignment="1">
      <alignment horizontal="center"/>
    </xf>
    <xf numFmtId="4" fontId="13" fillId="6" borderId="40" xfId="0" applyNumberFormat="1" applyFont="1" applyFill="1" applyBorder="1" applyAlignment="1">
      <alignment horizontal="center"/>
    </xf>
    <xf numFmtId="4" fontId="9" fillId="7" borderId="67" xfId="0" applyNumberFormat="1" applyFont="1" applyFill="1" applyBorder="1" applyAlignment="1">
      <alignment horizontal="center"/>
    </xf>
    <xf numFmtId="4" fontId="9" fillId="7" borderId="13" xfId="0" applyNumberFormat="1" applyFont="1" applyFill="1" applyBorder="1" applyAlignment="1">
      <alignment horizontal="center"/>
    </xf>
    <xf numFmtId="4" fontId="11" fillId="6" borderId="54" xfId="0" applyNumberFormat="1" applyFont="1" applyFill="1" applyBorder="1" applyAlignment="1">
      <alignment horizontal="center"/>
    </xf>
    <xf numFmtId="4" fontId="11" fillId="6" borderId="78" xfId="0" applyNumberFormat="1" applyFont="1" applyFill="1" applyBorder="1" applyAlignment="1">
      <alignment horizontal="center"/>
    </xf>
    <xf numFmtId="4" fontId="11" fillId="7" borderId="79" xfId="0" applyNumberFormat="1" applyFont="1" applyFill="1" applyBorder="1" applyAlignment="1">
      <alignment horizontal="center"/>
    </xf>
    <xf numFmtId="4" fontId="11" fillId="7" borderId="54" xfId="0" applyNumberFormat="1" applyFont="1" applyFill="1" applyBorder="1" applyAlignment="1">
      <alignment horizontal="center"/>
    </xf>
    <xf numFmtId="4" fontId="11" fillId="7" borderId="80" xfId="0" applyNumberFormat="1" applyFont="1" applyFill="1" applyBorder="1" applyAlignment="1">
      <alignment horizontal="center"/>
    </xf>
    <xf numFmtId="4" fontId="11" fillId="6" borderId="13" xfId="0" applyNumberFormat="1" applyFont="1" applyFill="1" applyBorder="1" applyAlignment="1">
      <alignment horizontal="center"/>
    </xf>
    <xf numFmtId="4" fontId="11" fillId="6" borderId="40" xfId="0" applyNumberFormat="1" applyFont="1" applyFill="1" applyBorder="1" applyAlignment="1">
      <alignment horizontal="center"/>
    </xf>
    <xf numFmtId="4" fontId="11" fillId="7" borderId="67" xfId="0" applyNumberFormat="1" applyFont="1" applyFill="1" applyBorder="1" applyAlignment="1">
      <alignment horizontal="center"/>
    </xf>
    <xf numFmtId="4" fontId="11" fillId="7" borderId="13" xfId="0" applyNumberFormat="1" applyFont="1" applyFill="1" applyBorder="1" applyAlignment="1">
      <alignment horizontal="center"/>
    </xf>
    <xf numFmtId="4" fontId="11" fillId="7" borderId="68" xfId="0" applyNumberFormat="1" applyFont="1" applyFill="1" applyBorder="1" applyAlignment="1">
      <alignment horizontal="center"/>
    </xf>
    <xf numFmtId="4" fontId="10" fillId="6" borderId="40" xfId="0" applyNumberFormat="1" applyFont="1" applyFill="1" applyBorder="1" applyAlignment="1">
      <alignment horizontal="center" vertical="center"/>
    </xf>
    <xf numFmtId="0" fontId="10" fillId="0" borderId="81" xfId="0" quotePrefix="1" applyFont="1" applyBorder="1" applyAlignment="1">
      <alignment vertical="center"/>
    </xf>
    <xf numFmtId="4" fontId="10" fillId="5" borderId="51" xfId="2" applyNumberFormat="1" applyFont="1" applyFill="1" applyBorder="1" applyAlignment="1">
      <alignment horizontal="center" vertical="center"/>
    </xf>
    <xf numFmtId="4" fontId="10" fillId="5" borderId="60" xfId="2" applyNumberFormat="1" applyFont="1" applyFill="1" applyBorder="1" applyAlignment="1">
      <alignment horizontal="center" vertical="center"/>
    </xf>
    <xf numFmtId="4" fontId="10" fillId="5" borderId="82" xfId="2" applyNumberFormat="1" applyFont="1" applyFill="1" applyBorder="1" applyAlignment="1">
      <alignment horizontal="center"/>
    </xf>
    <xf numFmtId="4" fontId="10" fillId="7" borderId="60" xfId="2" applyNumberFormat="1" applyFont="1" applyFill="1" applyBorder="1" applyAlignment="1">
      <alignment horizontal="center" vertical="center"/>
    </xf>
    <xf numFmtId="4" fontId="10" fillId="5" borderId="13" xfId="2" applyNumberFormat="1" applyFont="1" applyFill="1" applyBorder="1" applyAlignment="1">
      <alignment horizontal="center" vertical="center"/>
    </xf>
    <xf numFmtId="0" fontId="13" fillId="0" borderId="24" xfId="0" applyFont="1" applyBorder="1"/>
    <xf numFmtId="4" fontId="13" fillId="0" borderId="24" xfId="0" applyNumberFormat="1" applyFont="1" applyBorder="1" applyAlignment="1">
      <alignment horizontal="center"/>
    </xf>
    <xf numFmtId="4" fontId="13" fillId="0" borderId="43" xfId="0" applyNumberFormat="1" applyFont="1" applyBorder="1" applyAlignment="1">
      <alignment horizontal="center"/>
    </xf>
    <xf numFmtId="4" fontId="13" fillId="5" borderId="24" xfId="0" applyNumberFormat="1" applyFont="1" applyFill="1" applyBorder="1" applyAlignment="1">
      <alignment horizontal="center"/>
    </xf>
    <xf numFmtId="4" fontId="13" fillId="5" borderId="25" xfId="0" applyNumberFormat="1" applyFont="1" applyFill="1" applyBorder="1" applyAlignment="1">
      <alignment horizontal="center"/>
    </xf>
    <xf numFmtId="4" fontId="13" fillId="6" borderId="60" xfId="2" applyNumberFormat="1" applyFont="1" applyFill="1" applyBorder="1" applyAlignment="1">
      <alignment horizontal="center"/>
    </xf>
    <xf numFmtId="4" fontId="13" fillId="6" borderId="43" xfId="2" applyNumberFormat="1" applyFont="1" applyFill="1" applyBorder="1" applyAlignment="1">
      <alignment horizontal="center"/>
    </xf>
    <xf numFmtId="4" fontId="13" fillId="7" borderId="51" xfId="2" applyNumberFormat="1" applyFont="1" applyFill="1" applyBorder="1" applyAlignment="1">
      <alignment horizontal="center"/>
    </xf>
    <xf numFmtId="4" fontId="13" fillId="7" borderId="53" xfId="2" applyNumberFormat="1" applyFont="1" applyFill="1" applyBorder="1" applyAlignment="1">
      <alignment horizontal="center"/>
    </xf>
    <xf numFmtId="0" fontId="13" fillId="4" borderId="23" xfId="0" quotePrefix="1" applyFont="1" applyFill="1" applyBorder="1" applyAlignment="1">
      <alignment vertical="center"/>
    </xf>
    <xf numFmtId="4" fontId="13" fillId="4" borderId="24" xfId="2" applyNumberFormat="1" applyFont="1" applyFill="1" applyBorder="1" applyAlignment="1">
      <alignment horizontal="center"/>
    </xf>
    <xf numFmtId="4" fontId="13" fillId="4" borderId="24" xfId="0" applyNumberFormat="1" applyFont="1" applyFill="1" applyBorder="1" applyAlignment="1">
      <alignment horizontal="center"/>
    </xf>
    <xf numFmtId="4" fontId="13" fillId="4" borderId="43" xfId="0" applyNumberFormat="1" applyFont="1" applyFill="1" applyBorder="1" applyAlignment="1">
      <alignment horizontal="center"/>
    </xf>
    <xf numFmtId="0" fontId="0" fillId="4" borderId="0" xfId="0" applyFill="1"/>
    <xf numFmtId="4" fontId="0" fillId="4" borderId="0" xfId="0" applyNumberFormat="1" applyFill="1"/>
    <xf numFmtId="4" fontId="11" fillId="7" borderId="61" xfId="0" applyNumberFormat="1" applyFont="1" applyFill="1" applyBorder="1" applyAlignment="1">
      <alignment horizontal="center"/>
    </xf>
    <xf numFmtId="4" fontId="11" fillId="7" borderId="83" xfId="0" applyNumberFormat="1" applyFont="1" applyFill="1" applyBorder="1" applyAlignment="1">
      <alignment horizontal="center"/>
    </xf>
    <xf numFmtId="4" fontId="10" fillId="8" borderId="40" xfId="0" applyNumberFormat="1" applyFont="1" applyFill="1" applyBorder="1" applyAlignment="1">
      <alignment horizontal="center" vertical="center"/>
    </xf>
    <xf numFmtId="4" fontId="10" fillId="8" borderId="86" xfId="0" applyNumberFormat="1" applyFont="1" applyFill="1" applyBorder="1" applyAlignment="1">
      <alignment horizontal="center" vertical="center"/>
    </xf>
    <xf numFmtId="4" fontId="9" fillId="7" borderId="87" xfId="0" applyNumberFormat="1" applyFont="1" applyFill="1" applyBorder="1" applyAlignment="1">
      <alignment horizontal="center"/>
    </xf>
    <xf numFmtId="4" fontId="9" fillId="7" borderId="88" xfId="0" applyNumberFormat="1" applyFont="1" applyFill="1" applyBorder="1" applyAlignment="1">
      <alignment horizontal="center"/>
    </xf>
    <xf numFmtId="4" fontId="11" fillId="7" borderId="84" xfId="0" applyNumberFormat="1" applyFont="1" applyFill="1" applyBorder="1" applyAlignment="1">
      <alignment horizontal="center"/>
    </xf>
    <xf numFmtId="4" fontId="11" fillId="7" borderId="85" xfId="0" applyNumberFormat="1" applyFont="1" applyFill="1" applyBorder="1" applyAlignment="1">
      <alignment horizontal="center"/>
    </xf>
    <xf numFmtId="4" fontId="11" fillId="7" borderId="12" xfId="0" applyNumberFormat="1" applyFont="1" applyFill="1" applyBorder="1" applyAlignment="1">
      <alignment horizontal="center"/>
    </xf>
    <xf numFmtId="4" fontId="11" fillId="7" borderId="64" xfId="0" applyNumberFormat="1" applyFont="1" applyFill="1" applyBorder="1" applyAlignment="1">
      <alignment horizontal="center"/>
    </xf>
    <xf numFmtId="4" fontId="10" fillId="8" borderId="74" xfId="2" applyNumberFormat="1" applyFont="1" applyFill="1" applyBorder="1" applyAlignment="1">
      <alignment horizontal="center"/>
    </xf>
    <xf numFmtId="4" fontId="9" fillId="8" borderId="71" xfId="0" applyNumberFormat="1" applyFont="1" applyFill="1" applyBorder="1" applyAlignment="1">
      <alignment horizontal="center"/>
    </xf>
    <xf numFmtId="4" fontId="10" fillId="8" borderId="72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7" borderId="32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3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0" xfId="0" applyFont="1" applyBorder="1" applyAlignment="1">
      <alignment vertical="center" wrapText="1"/>
    </xf>
    <xf numFmtId="0" fontId="14" fillId="5" borderId="32" xfId="0" applyFont="1" applyFill="1" applyBorder="1" applyAlignment="1" applyProtection="1">
      <alignment horizontal="center" vertical="center" wrapText="1"/>
      <protection hidden="1"/>
    </xf>
    <xf numFmtId="0" fontId="14" fillId="5" borderId="33" xfId="0" applyFont="1" applyFill="1" applyBorder="1" applyAlignment="1" applyProtection="1">
      <alignment horizontal="center" vertical="center" wrapText="1"/>
      <protection hidden="1"/>
    </xf>
    <xf numFmtId="0" fontId="14" fillId="5" borderId="34" xfId="0" applyFont="1" applyFill="1" applyBorder="1" applyAlignment="1" applyProtection="1">
      <alignment horizontal="center" vertical="center" wrapText="1"/>
      <protection hidden="1"/>
    </xf>
    <xf numFmtId="0" fontId="14" fillId="5" borderId="18" xfId="0" applyFont="1" applyFill="1" applyBorder="1" applyAlignment="1" applyProtection="1">
      <alignment horizontal="center" vertical="center" wrapText="1"/>
      <protection hidden="1"/>
    </xf>
    <xf numFmtId="0" fontId="14" fillId="5" borderId="35" xfId="0" applyFont="1" applyFill="1" applyBorder="1" applyAlignment="1" applyProtection="1">
      <alignment horizontal="center" vertical="center" wrapText="1"/>
      <protection hidden="1"/>
    </xf>
    <xf numFmtId="0" fontId="14" fillId="5" borderId="36" xfId="0" applyFont="1" applyFill="1" applyBorder="1" applyAlignment="1" applyProtection="1">
      <alignment horizontal="center" vertical="center" wrapText="1"/>
      <protection hidden="1"/>
    </xf>
    <xf numFmtId="0" fontId="5" fillId="8" borderId="33" xfId="0" applyFont="1" applyFill="1" applyBorder="1" applyAlignment="1">
      <alignment horizontal="center" vertical="center" wrapText="1"/>
    </xf>
    <xf numFmtId="0" fontId="5" fillId="8" borderId="3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9" fillId="0" borderId="3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4" fontId="10" fillId="7" borderId="7" xfId="2" applyNumberFormat="1" applyFont="1" applyFill="1" applyBorder="1" applyAlignment="1">
      <alignment horizontal="center"/>
    </xf>
    <xf numFmtId="0" fontId="5" fillId="6" borderId="33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5"/>
  <sheetViews>
    <sheetView view="pageBreakPreview" zoomScale="60" zoomScaleNormal="70" workbookViewId="0">
      <selection activeCell="F7" sqref="F7:K8"/>
    </sheetView>
  </sheetViews>
  <sheetFormatPr defaultRowHeight="15" x14ac:dyDescent="0.25"/>
  <cols>
    <col min="1" max="1" width="6.28515625" customWidth="1"/>
    <col min="2" max="2" width="90.7109375" customWidth="1"/>
    <col min="3" max="3" width="28.85546875" customWidth="1"/>
    <col min="4" max="4" width="18.5703125" customWidth="1"/>
    <col min="5" max="5" width="21" customWidth="1"/>
    <col min="6" max="6" width="25.28515625" customWidth="1"/>
    <col min="7" max="7" width="17.5703125" customWidth="1"/>
    <col min="8" max="8" width="24.140625" customWidth="1"/>
    <col min="9" max="9" width="25.28515625" customWidth="1"/>
    <col min="10" max="10" width="17.5703125" customWidth="1"/>
    <col min="11" max="11" width="24.140625" customWidth="1"/>
    <col min="12" max="12" width="25.28515625" customWidth="1"/>
    <col min="13" max="13" width="17.5703125" customWidth="1"/>
    <col min="14" max="14" width="24.140625" customWidth="1"/>
    <col min="16" max="16" width="16.8554687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488" t="s">
        <v>1</v>
      </c>
      <c r="B2" s="488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488" t="s">
        <v>2</v>
      </c>
      <c r="B3" s="488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488" t="s">
        <v>3</v>
      </c>
      <c r="B4" s="488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489" t="s">
        <v>4</v>
      </c>
      <c r="B6" s="490"/>
      <c r="C6" s="490"/>
      <c r="D6" s="490"/>
      <c r="E6" s="490"/>
      <c r="F6" s="3"/>
      <c r="G6" s="3"/>
      <c r="H6" s="3"/>
      <c r="I6" s="3"/>
      <c r="J6" s="3"/>
      <c r="K6" s="3"/>
      <c r="L6" s="3"/>
      <c r="M6" s="3"/>
      <c r="N6" s="3"/>
    </row>
    <row r="7" spans="1:14" ht="21" customHeight="1" x14ac:dyDescent="0.35">
      <c r="A7" s="489" t="s">
        <v>5</v>
      </c>
      <c r="B7" s="489"/>
      <c r="C7" s="489"/>
      <c r="D7" s="489"/>
      <c r="E7" s="489"/>
      <c r="F7" s="511" t="s">
        <v>153</v>
      </c>
      <c r="G7" s="512"/>
      <c r="H7" s="513"/>
      <c r="I7" s="517" t="s">
        <v>160</v>
      </c>
      <c r="J7" s="517"/>
      <c r="K7" s="517"/>
      <c r="L7" s="491" t="s">
        <v>154</v>
      </c>
      <c r="M7" s="492"/>
      <c r="N7" s="493"/>
    </row>
    <row r="8" spans="1:14" ht="21.75" thickBot="1" x14ac:dyDescent="0.3">
      <c r="A8" s="500" t="s">
        <v>6</v>
      </c>
      <c r="B8" s="501"/>
      <c r="C8" s="501"/>
      <c r="D8" s="501"/>
      <c r="E8" s="501"/>
      <c r="F8" s="514"/>
      <c r="G8" s="515"/>
      <c r="H8" s="516"/>
      <c r="I8" s="518"/>
      <c r="J8" s="518"/>
      <c r="K8" s="518"/>
      <c r="L8" s="494"/>
      <c r="M8" s="495"/>
      <c r="N8" s="496"/>
    </row>
    <row r="9" spans="1:14" ht="21" x14ac:dyDescent="0.25">
      <c r="A9" s="502" t="s">
        <v>7</v>
      </c>
      <c r="B9" s="504" t="s">
        <v>8</v>
      </c>
      <c r="C9" s="4" t="s">
        <v>9</v>
      </c>
      <c r="D9" s="5" t="s">
        <v>10</v>
      </c>
      <c r="E9" s="221" t="s">
        <v>11</v>
      </c>
      <c r="F9" s="266" t="s">
        <v>9</v>
      </c>
      <c r="G9" s="29" t="s">
        <v>10</v>
      </c>
      <c r="H9" s="267" t="s">
        <v>11</v>
      </c>
      <c r="I9" s="246" t="s">
        <v>9</v>
      </c>
      <c r="J9" s="142" t="s">
        <v>10</v>
      </c>
      <c r="K9" s="309" t="s">
        <v>11</v>
      </c>
      <c r="L9" s="102" t="s">
        <v>9</v>
      </c>
      <c r="M9" s="103" t="s">
        <v>10</v>
      </c>
      <c r="N9" s="104" t="s">
        <v>11</v>
      </c>
    </row>
    <row r="10" spans="1:14" ht="21.75" thickBot="1" x14ac:dyDescent="0.3">
      <c r="A10" s="503"/>
      <c r="B10" s="505"/>
      <c r="C10" s="6" t="s">
        <v>12</v>
      </c>
      <c r="D10" s="7" t="s">
        <v>12</v>
      </c>
      <c r="E10" s="222" t="s">
        <v>12</v>
      </c>
      <c r="F10" s="268" t="s">
        <v>12</v>
      </c>
      <c r="G10" s="30" t="s">
        <v>12</v>
      </c>
      <c r="H10" s="269" t="s">
        <v>12</v>
      </c>
      <c r="I10" s="247" t="s">
        <v>12</v>
      </c>
      <c r="J10" s="143" t="s">
        <v>12</v>
      </c>
      <c r="K10" s="310" t="s">
        <v>12</v>
      </c>
      <c r="L10" s="105" t="s">
        <v>12</v>
      </c>
      <c r="M10" s="106" t="s">
        <v>12</v>
      </c>
      <c r="N10" s="107" t="s">
        <v>12</v>
      </c>
    </row>
    <row r="11" spans="1:14" ht="21.75" thickBot="1" x14ac:dyDescent="0.3">
      <c r="A11" s="8" t="s">
        <v>13</v>
      </c>
      <c r="B11" s="8" t="s">
        <v>14</v>
      </c>
      <c r="C11" s="8" t="s">
        <v>15</v>
      </c>
      <c r="D11" s="8" t="s">
        <v>16</v>
      </c>
      <c r="E11" s="223" t="s">
        <v>17</v>
      </c>
      <c r="F11" s="270" t="s">
        <v>15</v>
      </c>
      <c r="G11" s="31" t="s">
        <v>16</v>
      </c>
      <c r="H11" s="271" t="s">
        <v>17</v>
      </c>
      <c r="I11" s="248" t="s">
        <v>15</v>
      </c>
      <c r="J11" s="144" t="s">
        <v>16</v>
      </c>
      <c r="K11" s="311" t="s">
        <v>17</v>
      </c>
      <c r="L11" s="108" t="s">
        <v>15</v>
      </c>
      <c r="M11" s="109" t="s">
        <v>16</v>
      </c>
      <c r="N11" s="110" t="s">
        <v>17</v>
      </c>
    </row>
    <row r="12" spans="1:14" ht="21" x14ac:dyDescent="0.25">
      <c r="A12" s="506" t="s">
        <v>18</v>
      </c>
      <c r="B12" s="507"/>
      <c r="C12" s="507"/>
      <c r="D12" s="507"/>
      <c r="E12" s="507"/>
      <c r="F12" s="36"/>
      <c r="G12" s="37"/>
      <c r="H12" s="272"/>
      <c r="I12" s="145"/>
      <c r="J12" s="145"/>
      <c r="K12" s="145"/>
      <c r="L12" s="111"/>
      <c r="M12" s="112"/>
      <c r="N12" s="113"/>
    </row>
    <row r="13" spans="1:14" ht="21.75" thickBot="1" x14ac:dyDescent="0.4">
      <c r="A13" s="9" t="s">
        <v>19</v>
      </c>
      <c r="B13" s="10" t="s">
        <v>20</v>
      </c>
      <c r="C13" s="52">
        <v>0</v>
      </c>
      <c r="D13" s="53">
        <f>C13*19%</f>
        <v>0</v>
      </c>
      <c r="E13" s="224">
        <f>C13+D13</f>
        <v>0</v>
      </c>
      <c r="F13" s="273">
        <v>0</v>
      </c>
      <c r="G13" s="55">
        <f>F13*19%</f>
        <v>0</v>
      </c>
      <c r="H13" s="274">
        <f>F13+G13</f>
        <v>0</v>
      </c>
      <c r="I13" s="249">
        <f t="shared" ref="I13:I17" si="0">C13-F13</f>
        <v>0</v>
      </c>
      <c r="J13" s="146">
        <f>I13*0.21</f>
        <v>0</v>
      </c>
      <c r="K13" s="312">
        <f>I13+J13</f>
        <v>0</v>
      </c>
      <c r="L13" s="114">
        <f>I13+F13</f>
        <v>0</v>
      </c>
      <c r="M13" s="114">
        <f t="shared" ref="M13:N13" si="1">J13+G13</f>
        <v>0</v>
      </c>
      <c r="N13" s="326">
        <f t="shared" si="1"/>
        <v>0</v>
      </c>
    </row>
    <row r="14" spans="1:14" ht="22.5" thickTop="1" thickBot="1" x14ac:dyDescent="0.4">
      <c r="A14" s="11" t="s">
        <v>21</v>
      </c>
      <c r="B14" s="12" t="s">
        <v>22</v>
      </c>
      <c r="C14" s="61">
        <v>0</v>
      </c>
      <c r="D14" s="60">
        <f t="shared" ref="D14:D16" si="2">C14*19%</f>
        <v>0</v>
      </c>
      <c r="E14" s="225">
        <f t="shared" ref="E14:E16" si="3">C14+D14</f>
        <v>0</v>
      </c>
      <c r="F14" s="275">
        <v>0</v>
      </c>
      <c r="G14" s="58">
        <f t="shared" ref="G14:G16" si="4">F14*19%</f>
        <v>0</v>
      </c>
      <c r="H14" s="276">
        <f t="shared" ref="H14:H16" si="5">F14+G14</f>
        <v>0</v>
      </c>
      <c r="I14" s="250">
        <f t="shared" si="0"/>
        <v>0</v>
      </c>
      <c r="J14" s="146">
        <f t="shared" ref="J14:J17" si="6">I14*0.21</f>
        <v>0</v>
      </c>
      <c r="K14" s="312">
        <f t="shared" ref="K14:K17" si="7">I14+J14</f>
        <v>0</v>
      </c>
      <c r="L14" s="114">
        <f t="shared" ref="L14:L17" si="8">I14+F14</f>
        <v>0</v>
      </c>
      <c r="M14" s="114">
        <f t="shared" ref="M14:M17" si="9">J14+G14</f>
        <v>0</v>
      </c>
      <c r="N14" s="326">
        <f t="shared" ref="N14:N17" si="10">K14+H14</f>
        <v>0</v>
      </c>
    </row>
    <row r="15" spans="1:14" ht="43.5" thickTop="1" thickBot="1" x14ac:dyDescent="0.4">
      <c r="A15" s="11" t="s">
        <v>23</v>
      </c>
      <c r="B15" s="13" t="s">
        <v>24</v>
      </c>
      <c r="C15" s="62">
        <v>0</v>
      </c>
      <c r="D15" s="63">
        <f t="shared" si="2"/>
        <v>0</v>
      </c>
      <c r="E15" s="226">
        <f t="shared" si="3"/>
        <v>0</v>
      </c>
      <c r="F15" s="277">
        <v>0</v>
      </c>
      <c r="G15" s="64">
        <f t="shared" si="4"/>
        <v>0</v>
      </c>
      <c r="H15" s="278">
        <f t="shared" si="5"/>
        <v>0</v>
      </c>
      <c r="I15" s="251">
        <f t="shared" si="0"/>
        <v>0</v>
      </c>
      <c r="J15" s="146">
        <f t="shared" si="6"/>
        <v>0</v>
      </c>
      <c r="K15" s="312">
        <f t="shared" si="7"/>
        <v>0</v>
      </c>
      <c r="L15" s="114">
        <f t="shared" si="8"/>
        <v>0</v>
      </c>
      <c r="M15" s="114">
        <f t="shared" si="9"/>
        <v>0</v>
      </c>
      <c r="N15" s="326">
        <f t="shared" si="10"/>
        <v>0</v>
      </c>
    </row>
    <row r="16" spans="1:14" ht="22.5" thickTop="1" thickBot="1" x14ac:dyDescent="0.4">
      <c r="A16" s="11" t="s">
        <v>25</v>
      </c>
      <c r="B16" s="12" t="s">
        <v>26</v>
      </c>
      <c r="C16" s="61">
        <v>0</v>
      </c>
      <c r="D16" s="60">
        <f t="shared" si="2"/>
        <v>0</v>
      </c>
      <c r="E16" s="225">
        <f t="shared" si="3"/>
        <v>0</v>
      </c>
      <c r="F16" s="275">
        <v>0</v>
      </c>
      <c r="G16" s="58">
        <f t="shared" si="4"/>
        <v>0</v>
      </c>
      <c r="H16" s="276">
        <f t="shared" si="5"/>
        <v>0</v>
      </c>
      <c r="I16" s="250">
        <f t="shared" si="0"/>
        <v>0</v>
      </c>
      <c r="J16" s="146">
        <f t="shared" si="6"/>
        <v>0</v>
      </c>
      <c r="K16" s="312">
        <f t="shared" si="7"/>
        <v>0</v>
      </c>
      <c r="L16" s="114">
        <f t="shared" si="8"/>
        <v>0</v>
      </c>
      <c r="M16" s="114">
        <f t="shared" si="9"/>
        <v>0</v>
      </c>
      <c r="N16" s="326">
        <f t="shared" si="10"/>
        <v>0</v>
      </c>
    </row>
    <row r="17" spans="1:16" ht="22.5" thickTop="1" thickBot="1" x14ac:dyDescent="0.4">
      <c r="A17" s="508" t="s">
        <v>27</v>
      </c>
      <c r="B17" s="509"/>
      <c r="C17" s="65">
        <f>SUM(C13:C16)</f>
        <v>0</v>
      </c>
      <c r="D17" s="65">
        <f t="shared" ref="D17:E17" si="11">SUM(D13:D16)</f>
        <v>0</v>
      </c>
      <c r="E17" s="227">
        <f t="shared" si="11"/>
        <v>0</v>
      </c>
      <c r="F17" s="279">
        <f>SUM(F13:F16)</f>
        <v>0</v>
      </c>
      <c r="G17" s="66">
        <f t="shared" ref="G17:H17" si="12">SUM(G13:G16)</f>
        <v>0</v>
      </c>
      <c r="H17" s="280">
        <f t="shared" si="12"/>
        <v>0</v>
      </c>
      <c r="I17" s="252">
        <f t="shared" si="0"/>
        <v>0</v>
      </c>
      <c r="J17" s="147">
        <f t="shared" si="6"/>
        <v>0</v>
      </c>
      <c r="K17" s="313">
        <f t="shared" si="7"/>
        <v>0</v>
      </c>
      <c r="L17" s="141">
        <f t="shared" si="8"/>
        <v>0</v>
      </c>
      <c r="M17" s="141">
        <f t="shared" si="9"/>
        <v>0</v>
      </c>
      <c r="N17" s="327">
        <f t="shared" si="10"/>
        <v>0</v>
      </c>
    </row>
    <row r="18" spans="1:16" ht="21" x14ac:dyDescent="0.25">
      <c r="A18" s="510" t="s">
        <v>28</v>
      </c>
      <c r="B18" s="507"/>
      <c r="C18" s="507"/>
      <c r="D18" s="507"/>
      <c r="E18" s="507"/>
      <c r="F18" s="281"/>
      <c r="G18" s="282"/>
      <c r="H18" s="283"/>
      <c r="I18" s="148"/>
      <c r="J18" s="148"/>
      <c r="K18" s="148"/>
      <c r="L18" s="126"/>
      <c r="M18" s="328"/>
      <c r="N18" s="127"/>
    </row>
    <row r="19" spans="1:16" ht="21.75" thickBot="1" x14ac:dyDescent="0.4">
      <c r="A19" s="498" t="s">
        <v>29</v>
      </c>
      <c r="B19" s="499"/>
      <c r="C19" s="70">
        <v>0</v>
      </c>
      <c r="D19" s="70">
        <v>0</v>
      </c>
      <c r="E19" s="228">
        <v>0</v>
      </c>
      <c r="F19" s="284">
        <v>0</v>
      </c>
      <c r="G19" s="69">
        <v>0</v>
      </c>
      <c r="H19" s="285">
        <v>0</v>
      </c>
      <c r="I19" s="253">
        <f t="shared" ref="I19:K19" si="13">C19-F19</f>
        <v>0</v>
      </c>
      <c r="J19" s="149">
        <f t="shared" si="13"/>
        <v>0</v>
      </c>
      <c r="K19" s="314">
        <f t="shared" si="13"/>
        <v>0</v>
      </c>
      <c r="L19" s="128">
        <f>F19+I19</f>
        <v>0</v>
      </c>
      <c r="M19" s="128">
        <f t="shared" ref="M19:N19" si="14">G19+J19</f>
        <v>0</v>
      </c>
      <c r="N19" s="329">
        <f t="shared" si="14"/>
        <v>0</v>
      </c>
    </row>
    <row r="20" spans="1:16" ht="21" x14ac:dyDescent="0.25">
      <c r="A20" s="510" t="s">
        <v>30</v>
      </c>
      <c r="B20" s="507"/>
      <c r="C20" s="507"/>
      <c r="D20" s="507"/>
      <c r="E20" s="507"/>
      <c r="F20" s="281"/>
      <c r="G20" s="282"/>
      <c r="H20" s="283"/>
      <c r="I20" s="148"/>
      <c r="J20" s="148"/>
      <c r="K20" s="148"/>
      <c r="L20" s="126"/>
      <c r="M20" s="328"/>
      <c r="N20" s="127"/>
    </row>
    <row r="21" spans="1:16" s="2" customFormat="1" ht="21" x14ac:dyDescent="0.35">
      <c r="A21" s="39" t="s">
        <v>31</v>
      </c>
      <c r="B21" s="40" t="s">
        <v>32</v>
      </c>
      <c r="C21" s="99">
        <f>SUM(C22:C24)</f>
        <v>0</v>
      </c>
      <c r="D21" s="99">
        <f t="shared" ref="D21:E21" si="15">SUM(D22:D24)</f>
        <v>0</v>
      </c>
      <c r="E21" s="229">
        <f t="shared" si="15"/>
        <v>0</v>
      </c>
      <c r="F21" s="286">
        <f>SUM(F22:F24)</f>
        <v>0</v>
      </c>
      <c r="G21" s="98">
        <f t="shared" ref="G21:H21" si="16">SUM(G22:G24)</f>
        <v>0</v>
      </c>
      <c r="H21" s="287">
        <f t="shared" si="16"/>
        <v>0</v>
      </c>
      <c r="I21" s="254">
        <f t="shared" ref="I21:K21" si="17">C21-F21</f>
        <v>0</v>
      </c>
      <c r="J21" s="174">
        <f>I21*0.21</f>
        <v>0</v>
      </c>
      <c r="K21" s="315">
        <f t="shared" si="17"/>
        <v>0</v>
      </c>
      <c r="L21" s="175">
        <f>F21+I21</f>
        <v>0</v>
      </c>
      <c r="M21" s="175">
        <f t="shared" ref="M21:N21" si="18">G21+J21</f>
        <v>0</v>
      </c>
      <c r="N21" s="330">
        <f t="shared" si="18"/>
        <v>0</v>
      </c>
    </row>
    <row r="22" spans="1:16" ht="21" x14ac:dyDescent="0.35">
      <c r="A22" s="14"/>
      <c r="B22" s="15" t="s">
        <v>33</v>
      </c>
      <c r="C22" s="42">
        <v>0</v>
      </c>
      <c r="D22" s="43">
        <f t="shared" ref="D22:D43" si="19">C22*19%</f>
        <v>0</v>
      </c>
      <c r="E22" s="230">
        <f t="shared" ref="E22:E43" si="20">C22+D22</f>
        <v>0</v>
      </c>
      <c r="F22" s="288">
        <v>0</v>
      </c>
      <c r="G22" s="45">
        <f t="shared" ref="G22:G27" si="21">F22*19%</f>
        <v>0</v>
      </c>
      <c r="H22" s="289">
        <f t="shared" ref="H22:H27" si="22">F22+G22</f>
        <v>0</v>
      </c>
      <c r="I22" s="255">
        <f>C22-F23</f>
        <v>0</v>
      </c>
      <c r="J22" s="150">
        <f t="shared" ref="J22:J43" si="23">I22*0.21</f>
        <v>0</v>
      </c>
      <c r="K22" s="316">
        <f t="shared" ref="K22:K43" si="24">E22-H22</f>
        <v>0</v>
      </c>
      <c r="L22" s="131">
        <f t="shared" ref="L22:L43" si="25">F22+I22</f>
        <v>0</v>
      </c>
      <c r="M22" s="131">
        <f t="shared" ref="M22:M43" si="26">G22+J22</f>
        <v>0</v>
      </c>
      <c r="N22" s="331">
        <f t="shared" ref="N22:N43" si="27">H22+K22</f>
        <v>0</v>
      </c>
    </row>
    <row r="23" spans="1:16" ht="21" x14ac:dyDescent="0.35">
      <c r="A23" s="14"/>
      <c r="B23" s="15" t="s">
        <v>34</v>
      </c>
      <c r="C23" s="42">
        <v>0</v>
      </c>
      <c r="D23" s="43">
        <f t="shared" si="19"/>
        <v>0</v>
      </c>
      <c r="E23" s="230">
        <f t="shared" si="20"/>
        <v>0</v>
      </c>
      <c r="F23" s="288">
        <v>0</v>
      </c>
      <c r="G23" s="45">
        <f t="shared" si="21"/>
        <v>0</v>
      </c>
      <c r="H23" s="289">
        <f t="shared" si="22"/>
        <v>0</v>
      </c>
      <c r="I23" s="255">
        <f t="shared" ref="I23:I43" si="28">C23-F23</f>
        <v>0</v>
      </c>
      <c r="J23" s="150">
        <f t="shared" si="23"/>
        <v>0</v>
      </c>
      <c r="K23" s="316">
        <f t="shared" si="24"/>
        <v>0</v>
      </c>
      <c r="L23" s="131">
        <f t="shared" si="25"/>
        <v>0</v>
      </c>
      <c r="M23" s="131">
        <f t="shared" si="26"/>
        <v>0</v>
      </c>
      <c r="N23" s="331">
        <f t="shared" si="27"/>
        <v>0</v>
      </c>
    </row>
    <row r="24" spans="1:16" ht="21.75" thickBot="1" x14ac:dyDescent="0.4">
      <c r="A24" s="9"/>
      <c r="B24" s="10" t="s">
        <v>35</v>
      </c>
      <c r="C24" s="52">
        <v>0</v>
      </c>
      <c r="D24" s="53">
        <f t="shared" si="19"/>
        <v>0</v>
      </c>
      <c r="E24" s="224">
        <f t="shared" si="20"/>
        <v>0</v>
      </c>
      <c r="F24" s="273">
        <v>0</v>
      </c>
      <c r="G24" s="55">
        <f t="shared" si="21"/>
        <v>0</v>
      </c>
      <c r="H24" s="274">
        <f t="shared" si="22"/>
        <v>0</v>
      </c>
      <c r="I24" s="249">
        <f t="shared" si="28"/>
        <v>0</v>
      </c>
      <c r="J24" s="151">
        <f t="shared" si="23"/>
        <v>0</v>
      </c>
      <c r="K24" s="312">
        <f t="shared" si="24"/>
        <v>0</v>
      </c>
      <c r="L24" s="430">
        <f t="shared" si="25"/>
        <v>0</v>
      </c>
      <c r="M24" s="430">
        <f t="shared" si="26"/>
        <v>0</v>
      </c>
      <c r="N24" s="432">
        <f t="shared" si="27"/>
        <v>0</v>
      </c>
    </row>
    <row r="25" spans="1:16" s="2" customFormat="1" ht="43.5" thickTop="1" thickBot="1" x14ac:dyDescent="0.4">
      <c r="A25" s="176" t="s">
        <v>36</v>
      </c>
      <c r="B25" s="177" t="s">
        <v>37</v>
      </c>
      <c r="C25" s="178">
        <v>0</v>
      </c>
      <c r="D25" s="179">
        <f t="shared" si="19"/>
        <v>0</v>
      </c>
      <c r="E25" s="231">
        <f t="shared" si="20"/>
        <v>0</v>
      </c>
      <c r="F25" s="290">
        <v>0</v>
      </c>
      <c r="G25" s="180">
        <f t="shared" si="21"/>
        <v>0</v>
      </c>
      <c r="H25" s="291">
        <f t="shared" si="22"/>
        <v>0</v>
      </c>
      <c r="I25" s="256">
        <f t="shared" si="28"/>
        <v>0</v>
      </c>
      <c r="J25" s="147">
        <f t="shared" si="23"/>
        <v>0</v>
      </c>
      <c r="K25" s="317">
        <f t="shared" si="24"/>
        <v>0</v>
      </c>
      <c r="L25" s="483">
        <f t="shared" si="25"/>
        <v>0</v>
      </c>
      <c r="M25" s="483">
        <f t="shared" si="26"/>
        <v>0</v>
      </c>
      <c r="N25" s="484">
        <f t="shared" si="27"/>
        <v>0</v>
      </c>
    </row>
    <row r="26" spans="1:16" s="2" customFormat="1" ht="22.5" thickTop="1" thickBot="1" x14ac:dyDescent="0.4">
      <c r="A26" s="176" t="s">
        <v>38</v>
      </c>
      <c r="B26" s="181" t="s">
        <v>39</v>
      </c>
      <c r="C26" s="182">
        <v>6356.27</v>
      </c>
      <c r="D26" s="183">
        <f t="shared" si="19"/>
        <v>1207.6913000000002</v>
      </c>
      <c r="E26" s="232">
        <f t="shared" si="20"/>
        <v>7563.9613000000008</v>
      </c>
      <c r="F26" s="292">
        <v>6356.27</v>
      </c>
      <c r="G26" s="185">
        <f t="shared" si="21"/>
        <v>1207.6913000000002</v>
      </c>
      <c r="H26" s="293">
        <f t="shared" si="22"/>
        <v>7563.9613000000008</v>
      </c>
      <c r="I26" s="257">
        <f t="shared" si="28"/>
        <v>0</v>
      </c>
      <c r="J26" s="147">
        <f t="shared" si="23"/>
        <v>0</v>
      </c>
      <c r="K26" s="318">
        <f t="shared" si="24"/>
        <v>0</v>
      </c>
      <c r="L26" s="483">
        <f t="shared" si="25"/>
        <v>6356.27</v>
      </c>
      <c r="M26" s="483">
        <f t="shared" si="26"/>
        <v>1207.6913000000002</v>
      </c>
      <c r="N26" s="484">
        <f t="shared" si="27"/>
        <v>7563.9613000000008</v>
      </c>
      <c r="P26" s="173"/>
    </row>
    <row r="27" spans="1:16" s="2" customFormat="1" ht="22.5" thickTop="1" thickBot="1" x14ac:dyDescent="0.4">
      <c r="A27" s="176" t="s">
        <v>40</v>
      </c>
      <c r="B27" s="181" t="s">
        <v>41</v>
      </c>
      <c r="C27" s="182">
        <v>6355.31</v>
      </c>
      <c r="D27" s="183">
        <f t="shared" si="19"/>
        <v>1207.5089</v>
      </c>
      <c r="E27" s="232">
        <f t="shared" si="20"/>
        <v>7562.8189000000002</v>
      </c>
      <c r="F27" s="292">
        <v>6355.31</v>
      </c>
      <c r="G27" s="185">
        <f t="shared" si="21"/>
        <v>1207.5089</v>
      </c>
      <c r="H27" s="293">
        <f t="shared" si="22"/>
        <v>7562.8189000000002</v>
      </c>
      <c r="I27" s="257">
        <f t="shared" si="28"/>
        <v>0</v>
      </c>
      <c r="J27" s="147">
        <f t="shared" si="23"/>
        <v>0</v>
      </c>
      <c r="K27" s="318">
        <f t="shared" si="24"/>
        <v>0</v>
      </c>
      <c r="L27" s="483">
        <f t="shared" si="25"/>
        <v>6355.31</v>
      </c>
      <c r="M27" s="483">
        <f t="shared" si="26"/>
        <v>1207.5089</v>
      </c>
      <c r="N27" s="484">
        <f t="shared" si="27"/>
        <v>7562.8189000000002</v>
      </c>
      <c r="P27" s="173"/>
    </row>
    <row r="28" spans="1:16" s="2" customFormat="1" ht="21.75" thickTop="1" x14ac:dyDescent="0.35">
      <c r="A28" s="186" t="s">
        <v>42</v>
      </c>
      <c r="B28" s="187" t="s">
        <v>43</v>
      </c>
      <c r="C28" s="188">
        <f>C29+C30+C31+C32+C33+C34</f>
        <v>87456.7</v>
      </c>
      <c r="D28" s="188">
        <f t="shared" ref="D28:E28" si="29">D29+D30+D31+D32+D33+D34</f>
        <v>16616.773000000001</v>
      </c>
      <c r="E28" s="233">
        <f t="shared" si="29"/>
        <v>104073.473</v>
      </c>
      <c r="F28" s="294">
        <f>F29+F30+F31+F32+F33+F34</f>
        <v>87456.7</v>
      </c>
      <c r="G28" s="189">
        <f t="shared" ref="G28:H28" si="30">G29+G30+G31+G32+G33+G34</f>
        <v>16616.773000000001</v>
      </c>
      <c r="H28" s="295">
        <f t="shared" si="30"/>
        <v>104073.473</v>
      </c>
      <c r="I28" s="258">
        <f t="shared" si="28"/>
        <v>0</v>
      </c>
      <c r="J28" s="152">
        <f t="shared" si="23"/>
        <v>0</v>
      </c>
      <c r="K28" s="319">
        <f t="shared" si="24"/>
        <v>0</v>
      </c>
      <c r="L28" s="481">
        <f t="shared" si="25"/>
        <v>87456.7</v>
      </c>
      <c r="M28" s="481">
        <f t="shared" si="26"/>
        <v>16616.773000000001</v>
      </c>
      <c r="N28" s="482">
        <f t="shared" si="27"/>
        <v>104073.473</v>
      </c>
      <c r="P28" s="173"/>
    </row>
    <row r="29" spans="1:16" ht="21" x14ac:dyDescent="0.35">
      <c r="A29" s="14"/>
      <c r="B29" s="16" t="s">
        <v>44</v>
      </c>
      <c r="C29" s="42">
        <v>0</v>
      </c>
      <c r="D29" s="43">
        <f t="shared" si="19"/>
        <v>0</v>
      </c>
      <c r="E29" s="230">
        <f t="shared" si="20"/>
        <v>0</v>
      </c>
      <c r="F29" s="288">
        <v>0</v>
      </c>
      <c r="G29" s="45">
        <f t="shared" ref="G29:G35" si="31">F29*19%</f>
        <v>0</v>
      </c>
      <c r="H29" s="289">
        <f t="shared" ref="H29:H35" si="32">F29+G29</f>
        <v>0</v>
      </c>
      <c r="I29" s="255">
        <f t="shared" si="28"/>
        <v>0</v>
      </c>
      <c r="J29" s="150">
        <f t="shared" si="23"/>
        <v>0</v>
      </c>
      <c r="K29" s="316">
        <f t="shared" si="24"/>
        <v>0</v>
      </c>
      <c r="L29" s="131">
        <f t="shared" si="25"/>
        <v>0</v>
      </c>
      <c r="M29" s="131">
        <f t="shared" si="26"/>
        <v>0</v>
      </c>
      <c r="N29" s="331">
        <f t="shared" si="27"/>
        <v>0</v>
      </c>
      <c r="P29" s="101"/>
    </row>
    <row r="30" spans="1:16" ht="21" x14ac:dyDescent="0.35">
      <c r="A30" s="14"/>
      <c r="B30" s="16" t="s">
        <v>45</v>
      </c>
      <c r="C30" s="42">
        <v>0</v>
      </c>
      <c r="D30" s="43">
        <f t="shared" si="19"/>
        <v>0</v>
      </c>
      <c r="E30" s="230">
        <f t="shared" si="20"/>
        <v>0</v>
      </c>
      <c r="F30" s="288">
        <v>0</v>
      </c>
      <c r="G30" s="45">
        <f t="shared" si="31"/>
        <v>0</v>
      </c>
      <c r="H30" s="289">
        <f t="shared" si="32"/>
        <v>0</v>
      </c>
      <c r="I30" s="255">
        <f t="shared" si="28"/>
        <v>0</v>
      </c>
      <c r="J30" s="150">
        <f t="shared" si="23"/>
        <v>0</v>
      </c>
      <c r="K30" s="316">
        <f t="shared" si="24"/>
        <v>0</v>
      </c>
      <c r="L30" s="131">
        <f t="shared" si="25"/>
        <v>0</v>
      </c>
      <c r="M30" s="131">
        <f t="shared" si="26"/>
        <v>0</v>
      </c>
      <c r="N30" s="331">
        <f t="shared" si="27"/>
        <v>0</v>
      </c>
      <c r="P30" s="101"/>
    </row>
    <row r="31" spans="1:16" ht="42" x14ac:dyDescent="0.35">
      <c r="A31" s="14"/>
      <c r="B31" s="25" t="s">
        <v>46</v>
      </c>
      <c r="C31" s="47">
        <v>43728.35</v>
      </c>
      <c r="D31" s="48">
        <f t="shared" si="19"/>
        <v>8308.3865000000005</v>
      </c>
      <c r="E31" s="234">
        <f t="shared" si="20"/>
        <v>52036.736499999999</v>
      </c>
      <c r="F31" s="296">
        <v>43728.35</v>
      </c>
      <c r="G31" s="50">
        <f t="shared" si="31"/>
        <v>8308.3865000000005</v>
      </c>
      <c r="H31" s="297">
        <f t="shared" si="32"/>
        <v>52036.736499999999</v>
      </c>
      <c r="I31" s="259">
        <f t="shared" si="28"/>
        <v>0</v>
      </c>
      <c r="J31" s="150">
        <f t="shared" si="23"/>
        <v>0</v>
      </c>
      <c r="K31" s="320">
        <f t="shared" si="24"/>
        <v>0</v>
      </c>
      <c r="L31" s="131">
        <f t="shared" si="25"/>
        <v>43728.35</v>
      </c>
      <c r="M31" s="131">
        <f t="shared" si="26"/>
        <v>8308.3865000000005</v>
      </c>
      <c r="N31" s="331">
        <f t="shared" si="27"/>
        <v>52036.736499999999</v>
      </c>
      <c r="P31" s="101"/>
    </row>
    <row r="32" spans="1:16" ht="42" x14ac:dyDescent="0.35">
      <c r="A32" s="14"/>
      <c r="B32" s="16" t="s">
        <v>47</v>
      </c>
      <c r="C32" s="47">
        <v>43728.35</v>
      </c>
      <c r="D32" s="48">
        <f t="shared" si="19"/>
        <v>8308.3865000000005</v>
      </c>
      <c r="E32" s="234">
        <f t="shared" si="20"/>
        <v>52036.736499999999</v>
      </c>
      <c r="F32" s="296">
        <v>43728.35</v>
      </c>
      <c r="G32" s="50">
        <f t="shared" si="31"/>
        <v>8308.3865000000005</v>
      </c>
      <c r="H32" s="297">
        <f t="shared" si="32"/>
        <v>52036.736499999999</v>
      </c>
      <c r="I32" s="259">
        <f t="shared" si="28"/>
        <v>0</v>
      </c>
      <c r="J32" s="150">
        <f t="shared" si="23"/>
        <v>0</v>
      </c>
      <c r="K32" s="320">
        <f t="shared" si="24"/>
        <v>0</v>
      </c>
      <c r="L32" s="131">
        <f t="shared" si="25"/>
        <v>43728.35</v>
      </c>
      <c r="M32" s="131">
        <f t="shared" si="26"/>
        <v>8308.3865000000005</v>
      </c>
      <c r="N32" s="331">
        <f t="shared" si="27"/>
        <v>52036.736499999999</v>
      </c>
      <c r="P32" s="101"/>
    </row>
    <row r="33" spans="1:16" ht="42" x14ac:dyDescent="0.35">
      <c r="A33" s="17"/>
      <c r="B33" s="18" t="s">
        <v>48</v>
      </c>
      <c r="C33" s="73">
        <v>0</v>
      </c>
      <c r="D33" s="74">
        <f t="shared" si="19"/>
        <v>0</v>
      </c>
      <c r="E33" s="235">
        <f t="shared" si="20"/>
        <v>0</v>
      </c>
      <c r="F33" s="296">
        <v>0</v>
      </c>
      <c r="G33" s="50">
        <f t="shared" si="31"/>
        <v>0</v>
      </c>
      <c r="H33" s="297">
        <f t="shared" si="32"/>
        <v>0</v>
      </c>
      <c r="I33" s="259">
        <f t="shared" si="28"/>
        <v>0</v>
      </c>
      <c r="J33" s="150">
        <f t="shared" si="23"/>
        <v>0</v>
      </c>
      <c r="K33" s="320">
        <f t="shared" si="24"/>
        <v>0</v>
      </c>
      <c r="L33" s="131">
        <f t="shared" si="25"/>
        <v>0</v>
      </c>
      <c r="M33" s="131">
        <f t="shared" si="26"/>
        <v>0</v>
      </c>
      <c r="N33" s="331">
        <f t="shared" si="27"/>
        <v>0</v>
      </c>
      <c r="P33" s="101"/>
    </row>
    <row r="34" spans="1:16" ht="21.75" thickBot="1" x14ac:dyDescent="0.4">
      <c r="A34" s="19"/>
      <c r="B34" s="20" t="s">
        <v>49</v>
      </c>
      <c r="C34" s="76">
        <v>0</v>
      </c>
      <c r="D34" s="75">
        <f t="shared" si="19"/>
        <v>0</v>
      </c>
      <c r="E34" s="236">
        <f t="shared" si="20"/>
        <v>0</v>
      </c>
      <c r="F34" s="273">
        <v>0</v>
      </c>
      <c r="G34" s="55">
        <f t="shared" si="31"/>
        <v>0</v>
      </c>
      <c r="H34" s="274">
        <f t="shared" si="32"/>
        <v>0</v>
      </c>
      <c r="I34" s="249">
        <f t="shared" si="28"/>
        <v>0</v>
      </c>
      <c r="J34" s="151">
        <f t="shared" si="23"/>
        <v>0</v>
      </c>
      <c r="K34" s="312">
        <f t="shared" si="24"/>
        <v>0</v>
      </c>
      <c r="L34" s="430">
        <f t="shared" si="25"/>
        <v>0</v>
      </c>
      <c r="M34" s="430">
        <f t="shared" si="26"/>
        <v>0</v>
      </c>
      <c r="N34" s="432">
        <f t="shared" si="27"/>
        <v>0</v>
      </c>
      <c r="P34" s="101"/>
    </row>
    <row r="35" spans="1:16" s="2" customFormat="1" ht="22.5" thickTop="1" thickBot="1" x14ac:dyDescent="0.4">
      <c r="A35" s="190" t="s">
        <v>50</v>
      </c>
      <c r="B35" s="191" t="s">
        <v>51</v>
      </c>
      <c r="C35" s="192">
        <v>0</v>
      </c>
      <c r="D35" s="193">
        <f t="shared" si="19"/>
        <v>0</v>
      </c>
      <c r="E35" s="237">
        <f t="shared" si="20"/>
        <v>0</v>
      </c>
      <c r="F35" s="298">
        <v>0</v>
      </c>
      <c r="G35" s="185">
        <f t="shared" si="31"/>
        <v>0</v>
      </c>
      <c r="H35" s="293">
        <f t="shared" si="32"/>
        <v>0</v>
      </c>
      <c r="I35" s="260">
        <f t="shared" si="28"/>
        <v>0</v>
      </c>
      <c r="J35" s="147">
        <f t="shared" si="23"/>
        <v>0</v>
      </c>
      <c r="K35" s="318">
        <f t="shared" si="24"/>
        <v>0</v>
      </c>
      <c r="L35" s="483">
        <f t="shared" si="25"/>
        <v>0</v>
      </c>
      <c r="M35" s="483">
        <f t="shared" si="26"/>
        <v>0</v>
      </c>
      <c r="N35" s="484">
        <f t="shared" si="27"/>
        <v>0</v>
      </c>
      <c r="P35" s="173"/>
    </row>
    <row r="36" spans="1:16" s="2" customFormat="1" ht="21.75" thickTop="1" x14ac:dyDescent="0.35">
      <c r="A36" s="195" t="s">
        <v>52</v>
      </c>
      <c r="B36" s="196" t="s">
        <v>53</v>
      </c>
      <c r="C36" s="197">
        <f>SUM(C37:C38)</f>
        <v>0</v>
      </c>
      <c r="D36" s="197">
        <f t="shared" ref="D36:E36" si="33">SUM(D37:D38)</f>
        <v>0</v>
      </c>
      <c r="E36" s="238">
        <f t="shared" si="33"/>
        <v>0</v>
      </c>
      <c r="F36" s="294">
        <f>SUM(F37:F38)</f>
        <v>0</v>
      </c>
      <c r="G36" s="189">
        <f t="shared" ref="G36:H36" si="34">SUM(G37:G38)</f>
        <v>0</v>
      </c>
      <c r="H36" s="295">
        <f t="shared" si="34"/>
        <v>0</v>
      </c>
      <c r="I36" s="258">
        <f t="shared" si="28"/>
        <v>0</v>
      </c>
      <c r="J36" s="152">
        <f t="shared" si="23"/>
        <v>0</v>
      </c>
      <c r="K36" s="319">
        <f t="shared" si="24"/>
        <v>0</v>
      </c>
      <c r="L36" s="481">
        <f t="shared" si="25"/>
        <v>0</v>
      </c>
      <c r="M36" s="481">
        <f t="shared" si="26"/>
        <v>0</v>
      </c>
      <c r="N36" s="482">
        <f t="shared" si="27"/>
        <v>0</v>
      </c>
      <c r="P36" s="173"/>
    </row>
    <row r="37" spans="1:16" ht="21" x14ac:dyDescent="0.35">
      <c r="A37" s="17"/>
      <c r="B37" s="18" t="s">
        <v>54</v>
      </c>
      <c r="C37" s="72">
        <v>0</v>
      </c>
      <c r="D37" s="79">
        <f>C37*19%</f>
        <v>0</v>
      </c>
      <c r="E37" s="239">
        <f>C37+D37</f>
        <v>0</v>
      </c>
      <c r="F37" s="288">
        <v>0</v>
      </c>
      <c r="G37" s="45">
        <f>F37*19%</f>
        <v>0</v>
      </c>
      <c r="H37" s="289">
        <f>F37+G37</f>
        <v>0</v>
      </c>
      <c r="I37" s="255">
        <f t="shared" si="28"/>
        <v>0</v>
      </c>
      <c r="J37" s="150">
        <f t="shared" si="23"/>
        <v>0</v>
      </c>
      <c r="K37" s="316">
        <f t="shared" si="24"/>
        <v>0</v>
      </c>
      <c r="L37" s="131">
        <f t="shared" si="25"/>
        <v>0</v>
      </c>
      <c r="M37" s="131">
        <f t="shared" si="26"/>
        <v>0</v>
      </c>
      <c r="N37" s="331">
        <f t="shared" si="27"/>
        <v>0</v>
      </c>
      <c r="P37" s="101"/>
    </row>
    <row r="38" spans="1:16" ht="21.75" thickBot="1" x14ac:dyDescent="0.4">
      <c r="A38" s="19"/>
      <c r="B38" s="20" t="s">
        <v>55</v>
      </c>
      <c r="C38" s="76">
        <v>0</v>
      </c>
      <c r="D38" s="75">
        <f t="shared" si="19"/>
        <v>0</v>
      </c>
      <c r="E38" s="236">
        <f t="shared" si="20"/>
        <v>0</v>
      </c>
      <c r="F38" s="273">
        <v>0</v>
      </c>
      <c r="G38" s="55">
        <f t="shared" ref="G38" si="35">F38*19%</f>
        <v>0</v>
      </c>
      <c r="H38" s="274">
        <f t="shared" ref="H38" si="36">F38+G38</f>
        <v>0</v>
      </c>
      <c r="I38" s="249">
        <f t="shared" si="28"/>
        <v>0</v>
      </c>
      <c r="J38" s="151">
        <f t="shared" si="23"/>
        <v>0</v>
      </c>
      <c r="K38" s="312">
        <f t="shared" si="24"/>
        <v>0</v>
      </c>
      <c r="L38" s="131">
        <f t="shared" si="25"/>
        <v>0</v>
      </c>
      <c r="M38" s="131">
        <f t="shared" si="26"/>
        <v>0</v>
      </c>
      <c r="N38" s="331">
        <f t="shared" si="27"/>
        <v>0</v>
      </c>
      <c r="P38" s="101"/>
    </row>
    <row r="39" spans="1:16" s="2" customFormat="1" ht="21.75" thickTop="1" x14ac:dyDescent="0.35">
      <c r="A39" s="195" t="s">
        <v>56</v>
      </c>
      <c r="B39" s="196" t="s">
        <v>57</v>
      </c>
      <c r="C39" s="197">
        <f>C40+C43+C44</f>
        <v>15580</v>
      </c>
      <c r="D39" s="197">
        <f t="shared" ref="D39:N39" si="37">D40+D43+D44</f>
        <v>2960.2</v>
      </c>
      <c r="E39" s="197">
        <f t="shared" si="37"/>
        <v>18540.2</v>
      </c>
      <c r="F39" s="189">
        <f t="shared" si="37"/>
        <v>0</v>
      </c>
      <c r="G39" s="189">
        <f t="shared" si="37"/>
        <v>0</v>
      </c>
      <c r="H39" s="189">
        <f t="shared" si="37"/>
        <v>0</v>
      </c>
      <c r="I39" s="205">
        <f t="shared" si="37"/>
        <v>15580</v>
      </c>
      <c r="J39" s="205">
        <f t="shared" si="37"/>
        <v>3271.8</v>
      </c>
      <c r="K39" s="205">
        <f t="shared" si="37"/>
        <v>18540.2</v>
      </c>
      <c r="L39" s="216">
        <f t="shared" si="37"/>
        <v>15580</v>
      </c>
      <c r="M39" s="216">
        <f t="shared" si="37"/>
        <v>3271.8</v>
      </c>
      <c r="N39" s="216">
        <f t="shared" si="37"/>
        <v>18540.2</v>
      </c>
      <c r="P39" s="173"/>
    </row>
    <row r="40" spans="1:16" ht="21" x14ac:dyDescent="0.35">
      <c r="A40" s="17"/>
      <c r="B40" s="23" t="s">
        <v>58</v>
      </c>
      <c r="C40" s="80">
        <f>C41+C42</f>
        <v>2180</v>
      </c>
      <c r="D40" s="80">
        <f t="shared" ref="D40:E40" si="38">D41+D42</f>
        <v>414.2</v>
      </c>
      <c r="E40" s="240">
        <f t="shared" si="38"/>
        <v>2594.1999999999998</v>
      </c>
      <c r="F40" s="299">
        <f>F41+F42</f>
        <v>0</v>
      </c>
      <c r="G40" s="71">
        <f t="shared" ref="G40:H40" si="39">G41+G42</f>
        <v>0</v>
      </c>
      <c r="H40" s="300">
        <f t="shared" si="39"/>
        <v>0</v>
      </c>
      <c r="I40" s="261">
        <f t="shared" si="28"/>
        <v>2180</v>
      </c>
      <c r="J40" s="150">
        <f t="shared" si="23"/>
        <v>457.8</v>
      </c>
      <c r="K40" s="321">
        <f t="shared" si="24"/>
        <v>2594.1999999999998</v>
      </c>
      <c r="L40" s="131">
        <f t="shared" si="25"/>
        <v>2180</v>
      </c>
      <c r="M40" s="131">
        <f t="shared" si="26"/>
        <v>457.8</v>
      </c>
      <c r="N40" s="331">
        <f t="shared" si="27"/>
        <v>2594.1999999999998</v>
      </c>
      <c r="P40" s="101"/>
    </row>
    <row r="41" spans="1:16" ht="21" x14ac:dyDescent="0.35">
      <c r="A41" s="17"/>
      <c r="B41" s="23" t="s">
        <v>59</v>
      </c>
      <c r="C41" s="72">
        <v>2180</v>
      </c>
      <c r="D41" s="79">
        <f t="shared" si="19"/>
        <v>414.2</v>
      </c>
      <c r="E41" s="239">
        <f t="shared" si="20"/>
        <v>2594.1999999999998</v>
      </c>
      <c r="F41" s="288">
        <v>0</v>
      </c>
      <c r="G41" s="45">
        <f t="shared" ref="G41:G43" si="40">F41*19%</f>
        <v>0</v>
      </c>
      <c r="H41" s="289">
        <f t="shared" ref="H41:H43" si="41">F41+G41</f>
        <v>0</v>
      </c>
      <c r="I41" s="255">
        <f t="shared" si="28"/>
        <v>2180</v>
      </c>
      <c r="J41" s="150">
        <f t="shared" si="23"/>
        <v>457.8</v>
      </c>
      <c r="K41" s="316">
        <f t="shared" si="24"/>
        <v>2594.1999999999998</v>
      </c>
      <c r="L41" s="131">
        <f t="shared" si="25"/>
        <v>2180</v>
      </c>
      <c r="M41" s="131">
        <f t="shared" si="26"/>
        <v>457.8</v>
      </c>
      <c r="N41" s="331">
        <f t="shared" si="27"/>
        <v>2594.1999999999998</v>
      </c>
      <c r="P41" s="101"/>
    </row>
    <row r="42" spans="1:16" ht="63" x14ac:dyDescent="0.35">
      <c r="A42" s="14"/>
      <c r="B42" s="16" t="s">
        <v>60</v>
      </c>
      <c r="C42" s="47">
        <v>0</v>
      </c>
      <c r="D42" s="48">
        <f t="shared" si="19"/>
        <v>0</v>
      </c>
      <c r="E42" s="234">
        <f t="shared" si="20"/>
        <v>0</v>
      </c>
      <c r="F42" s="296">
        <v>0</v>
      </c>
      <c r="G42" s="50">
        <f t="shared" si="40"/>
        <v>0</v>
      </c>
      <c r="H42" s="297">
        <f t="shared" si="41"/>
        <v>0</v>
      </c>
      <c r="I42" s="259">
        <f t="shared" si="28"/>
        <v>0</v>
      </c>
      <c r="J42" s="150">
        <f t="shared" si="23"/>
        <v>0</v>
      </c>
      <c r="K42" s="320">
        <f t="shared" si="24"/>
        <v>0</v>
      </c>
      <c r="L42" s="131">
        <f t="shared" si="25"/>
        <v>0</v>
      </c>
      <c r="M42" s="131">
        <f t="shared" si="26"/>
        <v>0</v>
      </c>
      <c r="N42" s="331">
        <f t="shared" si="27"/>
        <v>0</v>
      </c>
      <c r="P42" s="101"/>
    </row>
    <row r="43" spans="1:16" ht="21" x14ac:dyDescent="0.35">
      <c r="A43" s="419"/>
      <c r="B43" s="420" t="s">
        <v>61</v>
      </c>
      <c r="C43" s="421">
        <v>7400</v>
      </c>
      <c r="D43" s="422">
        <f t="shared" si="19"/>
        <v>1406</v>
      </c>
      <c r="E43" s="423">
        <f t="shared" si="20"/>
        <v>8806</v>
      </c>
      <c r="F43" s="424">
        <v>0</v>
      </c>
      <c r="G43" s="425">
        <f t="shared" si="40"/>
        <v>0</v>
      </c>
      <c r="H43" s="426">
        <f t="shared" si="41"/>
        <v>0</v>
      </c>
      <c r="I43" s="485">
        <f t="shared" si="28"/>
        <v>7400</v>
      </c>
      <c r="J43" s="486">
        <f t="shared" si="23"/>
        <v>1554</v>
      </c>
      <c r="K43" s="487">
        <f t="shared" si="24"/>
        <v>8806</v>
      </c>
      <c r="L43" s="427">
        <f t="shared" si="25"/>
        <v>7400</v>
      </c>
      <c r="M43" s="427">
        <f t="shared" si="26"/>
        <v>1554</v>
      </c>
      <c r="N43" s="428">
        <f t="shared" si="27"/>
        <v>8806</v>
      </c>
      <c r="P43" s="101"/>
    </row>
    <row r="44" spans="1:16" ht="42.75" thickBot="1" x14ac:dyDescent="0.4">
      <c r="A44" s="429"/>
      <c r="B44" s="24" t="s">
        <v>159</v>
      </c>
      <c r="C44" s="52">
        <v>6000</v>
      </c>
      <c r="D44" s="53">
        <f t="shared" ref="D44" si="42">C44*19%</f>
        <v>1140</v>
      </c>
      <c r="E44" s="224">
        <f t="shared" ref="E44" si="43">C44+D44</f>
        <v>7140</v>
      </c>
      <c r="F44" s="273">
        <v>0</v>
      </c>
      <c r="G44" s="55">
        <f t="shared" ref="G44" si="44">F44*19%</f>
        <v>0</v>
      </c>
      <c r="H44" s="274">
        <f t="shared" ref="H44" si="45">F44+G44</f>
        <v>0</v>
      </c>
      <c r="I44" s="249">
        <f t="shared" ref="I44" si="46">C44-F44</f>
        <v>6000</v>
      </c>
      <c r="J44" s="151">
        <f t="shared" ref="J44" si="47">I44*0.21</f>
        <v>1260</v>
      </c>
      <c r="K44" s="312">
        <f t="shared" ref="K44" si="48">E44-H44</f>
        <v>7140</v>
      </c>
      <c r="L44" s="430">
        <f t="shared" ref="L44" si="49">F44+I44</f>
        <v>6000</v>
      </c>
      <c r="M44" s="430">
        <f t="shared" ref="M44" si="50">G44+J44</f>
        <v>1260</v>
      </c>
      <c r="N44" s="432">
        <f t="shared" ref="N44" si="51">H44+K44</f>
        <v>7140</v>
      </c>
      <c r="P44" s="101"/>
    </row>
    <row r="45" spans="1:16" ht="22.5" thickTop="1" thickBot="1" x14ac:dyDescent="0.4">
      <c r="A45" s="508" t="s">
        <v>62</v>
      </c>
      <c r="B45" s="509"/>
      <c r="C45" s="65">
        <f t="shared" ref="C45:N45" si="52">C21+C25+C26+C27+C28+C35+C36+C39</f>
        <v>115748.28</v>
      </c>
      <c r="D45" s="65">
        <f t="shared" si="52"/>
        <v>21992.173200000001</v>
      </c>
      <c r="E45" s="227">
        <f t="shared" si="52"/>
        <v>137740.45320000002</v>
      </c>
      <c r="F45" s="279">
        <f t="shared" si="52"/>
        <v>100168.28</v>
      </c>
      <c r="G45" s="66">
        <f t="shared" si="52"/>
        <v>19031.9732</v>
      </c>
      <c r="H45" s="280">
        <f t="shared" si="52"/>
        <v>119200.25320000001</v>
      </c>
      <c r="I45" s="252">
        <f t="shared" si="52"/>
        <v>15580</v>
      </c>
      <c r="J45" s="153">
        <f t="shared" si="52"/>
        <v>3271.8</v>
      </c>
      <c r="K45" s="322">
        <f t="shared" si="52"/>
        <v>18540.2</v>
      </c>
      <c r="L45" s="123">
        <f t="shared" si="52"/>
        <v>115748.28</v>
      </c>
      <c r="M45" s="124">
        <f t="shared" si="52"/>
        <v>22303.7732</v>
      </c>
      <c r="N45" s="125">
        <f t="shared" si="52"/>
        <v>137740.45320000002</v>
      </c>
      <c r="P45" s="101"/>
    </row>
    <row r="46" spans="1:16" ht="21" x14ac:dyDescent="0.25">
      <c r="A46" s="506" t="s">
        <v>63</v>
      </c>
      <c r="B46" s="507"/>
      <c r="C46" s="507"/>
      <c r="D46" s="507"/>
      <c r="E46" s="507"/>
      <c r="F46" s="281"/>
      <c r="G46" s="282"/>
      <c r="H46" s="283"/>
      <c r="I46" s="148"/>
      <c r="J46" s="148"/>
      <c r="K46" s="148"/>
      <c r="L46" s="126"/>
      <c r="M46" s="328"/>
      <c r="N46" s="127"/>
      <c r="P46" s="101"/>
    </row>
    <row r="47" spans="1:16" s="2" customFormat="1" ht="24.75" customHeight="1" x14ac:dyDescent="0.35">
      <c r="A47" s="39" t="s">
        <v>64</v>
      </c>
      <c r="B47" s="418" t="s">
        <v>65</v>
      </c>
      <c r="C47" s="81">
        <f>C48+C58+C68+C78+C88+C89</f>
        <v>765503.99999999988</v>
      </c>
      <c r="D47" s="81">
        <f t="shared" ref="D47:H47" si="53">D48+D58+D68+D78</f>
        <v>145445.75999999998</v>
      </c>
      <c r="E47" s="242">
        <f t="shared" si="53"/>
        <v>910949.75999999989</v>
      </c>
      <c r="F47" s="303">
        <f t="shared" si="53"/>
        <v>439287.24</v>
      </c>
      <c r="G47" s="82">
        <f t="shared" si="53"/>
        <v>83464.575599999996</v>
      </c>
      <c r="H47" s="304">
        <f t="shared" si="53"/>
        <v>522751.81559999997</v>
      </c>
      <c r="I47" s="263">
        <f>C47-F47</f>
        <v>326216.75999999989</v>
      </c>
      <c r="J47" s="154">
        <f>I47*0.21</f>
        <v>68505.519599999971</v>
      </c>
      <c r="K47" s="324">
        <f>I47+J47</f>
        <v>394722.27959999989</v>
      </c>
      <c r="L47" s="334">
        <f>F47+I47</f>
        <v>765503.99999999988</v>
      </c>
      <c r="M47" s="139">
        <f t="shared" ref="M47:N47" si="54">G47+J47</f>
        <v>151970.09519999998</v>
      </c>
      <c r="N47" s="335">
        <f t="shared" si="54"/>
        <v>917474.09519999987</v>
      </c>
      <c r="P47" s="173"/>
    </row>
    <row r="48" spans="1:16" ht="24" customHeight="1" x14ac:dyDescent="0.35">
      <c r="A48" s="14"/>
      <c r="B48" s="40" t="s">
        <v>111</v>
      </c>
      <c r="C48" s="81">
        <f>SUM(C49:C57)</f>
        <v>174160.13999999998</v>
      </c>
      <c r="D48" s="81">
        <f t="shared" ref="D48:H48" si="55">SUM(D49:D57)</f>
        <v>33090.426599999999</v>
      </c>
      <c r="E48" s="242">
        <f t="shared" si="55"/>
        <v>207250.56659999999</v>
      </c>
      <c r="F48" s="303">
        <f t="shared" si="55"/>
        <v>125720.74999999999</v>
      </c>
      <c r="G48" s="82">
        <f t="shared" si="55"/>
        <v>23886.942499999994</v>
      </c>
      <c r="H48" s="304">
        <f t="shared" si="55"/>
        <v>149607.69249999998</v>
      </c>
      <c r="I48" s="263">
        <f t="shared" ref="I48:I49" si="56">C48-F48</f>
        <v>48439.39</v>
      </c>
      <c r="J48" s="154">
        <f t="shared" ref="J48:J97" si="57">I48*0.21</f>
        <v>10172.2719</v>
      </c>
      <c r="K48" s="324">
        <f t="shared" ref="K48:K97" si="58">I48+J48</f>
        <v>58611.661899999999</v>
      </c>
      <c r="L48" s="334">
        <f t="shared" ref="L48:L97" si="59">F48+I48</f>
        <v>174160.13999999998</v>
      </c>
      <c r="M48" s="139">
        <f t="shared" ref="M48:M97" si="60">G48+J48</f>
        <v>34059.214399999997</v>
      </c>
      <c r="N48" s="335">
        <f t="shared" ref="N48:N97" si="61">H48+K48</f>
        <v>208219.35439999998</v>
      </c>
      <c r="P48" s="101"/>
    </row>
    <row r="49" spans="1:16" ht="26.25" hidden="1" customHeight="1" x14ac:dyDescent="0.35">
      <c r="A49" s="14"/>
      <c r="B49" s="41" t="s">
        <v>112</v>
      </c>
      <c r="C49" s="42">
        <v>45183.89</v>
      </c>
      <c r="D49" s="43">
        <f t="shared" ref="D49:D87" si="62">C49*0.19</f>
        <v>8584.9390999999996</v>
      </c>
      <c r="E49" s="230">
        <f t="shared" ref="E49:E87" si="63">C49+D49</f>
        <v>53768.829100000003</v>
      </c>
      <c r="F49" s="288">
        <v>45183.89</v>
      </c>
      <c r="G49" s="45">
        <f t="shared" ref="G49:G87" si="64">F49*0.19</f>
        <v>8584.9390999999996</v>
      </c>
      <c r="H49" s="289">
        <f t="shared" ref="H49:H87" si="65">F49+G49</f>
        <v>53768.829100000003</v>
      </c>
      <c r="I49" s="255">
        <f t="shared" si="56"/>
        <v>0</v>
      </c>
      <c r="J49" s="155">
        <f t="shared" si="57"/>
        <v>0</v>
      </c>
      <c r="K49" s="323">
        <f t="shared" si="58"/>
        <v>0</v>
      </c>
      <c r="L49" s="334">
        <f t="shared" si="59"/>
        <v>45183.89</v>
      </c>
      <c r="M49" s="139">
        <f t="shared" si="60"/>
        <v>8584.9390999999996</v>
      </c>
      <c r="N49" s="335">
        <f t="shared" si="61"/>
        <v>53768.829100000003</v>
      </c>
      <c r="P49" s="101"/>
    </row>
    <row r="50" spans="1:16" ht="24" hidden="1" customHeight="1" x14ac:dyDescent="0.35">
      <c r="A50" s="14"/>
      <c r="B50" s="41" t="s">
        <v>113</v>
      </c>
      <c r="C50" s="42">
        <v>56497.5</v>
      </c>
      <c r="D50" s="43">
        <f t="shared" si="62"/>
        <v>10734.525</v>
      </c>
      <c r="E50" s="230">
        <f t="shared" si="63"/>
        <v>67232.024999999994</v>
      </c>
      <c r="F50" s="288">
        <f>49827+6670.5</f>
        <v>56497.5</v>
      </c>
      <c r="G50" s="45">
        <f t="shared" si="64"/>
        <v>10734.525</v>
      </c>
      <c r="H50" s="289">
        <f t="shared" si="65"/>
        <v>67232.024999999994</v>
      </c>
      <c r="I50" s="255">
        <f t="shared" ref="I50" si="66">C50-F50</f>
        <v>0</v>
      </c>
      <c r="J50" s="155">
        <f t="shared" si="57"/>
        <v>0</v>
      </c>
      <c r="K50" s="323">
        <f t="shared" si="58"/>
        <v>0</v>
      </c>
      <c r="L50" s="334">
        <f t="shared" si="59"/>
        <v>56497.5</v>
      </c>
      <c r="M50" s="139">
        <f t="shared" si="60"/>
        <v>10734.525</v>
      </c>
      <c r="N50" s="335">
        <f t="shared" si="61"/>
        <v>67232.024999999994</v>
      </c>
      <c r="P50" s="101"/>
    </row>
    <row r="51" spans="1:16" ht="24" hidden="1" customHeight="1" x14ac:dyDescent="0.35">
      <c r="A51" s="14"/>
      <c r="B51" s="41" t="s">
        <v>114</v>
      </c>
      <c r="C51" s="42">
        <v>15434.33</v>
      </c>
      <c r="D51" s="43">
        <f t="shared" si="62"/>
        <v>2932.5227</v>
      </c>
      <c r="E51" s="230">
        <f t="shared" si="63"/>
        <v>18366.852699999999</v>
      </c>
      <c r="F51" s="288">
        <v>2383.17</v>
      </c>
      <c r="G51" s="45">
        <f t="shared" si="64"/>
        <v>452.8023</v>
      </c>
      <c r="H51" s="289">
        <f t="shared" si="65"/>
        <v>2835.9722999999999</v>
      </c>
      <c r="I51" s="255">
        <v>13051.15</v>
      </c>
      <c r="J51" s="155">
        <f t="shared" si="57"/>
        <v>2740.7414999999996</v>
      </c>
      <c r="K51" s="323">
        <f t="shared" si="58"/>
        <v>15791.8915</v>
      </c>
      <c r="L51" s="334">
        <f t="shared" si="59"/>
        <v>15434.32</v>
      </c>
      <c r="M51" s="139">
        <f t="shared" si="60"/>
        <v>3193.5437999999995</v>
      </c>
      <c r="N51" s="335">
        <f t="shared" si="61"/>
        <v>18627.863799999999</v>
      </c>
      <c r="P51" s="101"/>
    </row>
    <row r="52" spans="1:16" ht="21" hidden="1" customHeight="1" x14ac:dyDescent="0.35">
      <c r="A52" s="14"/>
      <c r="B52" s="41" t="s">
        <v>115</v>
      </c>
      <c r="C52" s="42">
        <v>3421.81</v>
      </c>
      <c r="D52" s="43">
        <f t="shared" si="62"/>
        <v>650.14390000000003</v>
      </c>
      <c r="E52" s="230">
        <f t="shared" si="63"/>
        <v>4071.9539</v>
      </c>
      <c r="F52" s="288">
        <v>3421.81</v>
      </c>
      <c r="G52" s="45">
        <f t="shared" si="64"/>
        <v>650.14390000000003</v>
      </c>
      <c r="H52" s="289">
        <f t="shared" si="65"/>
        <v>4071.9539</v>
      </c>
      <c r="I52" s="255">
        <f t="shared" ref="I52:I97" si="67">C52-F52</f>
        <v>0</v>
      </c>
      <c r="J52" s="155">
        <f t="shared" si="57"/>
        <v>0</v>
      </c>
      <c r="K52" s="323">
        <f t="shared" si="58"/>
        <v>0</v>
      </c>
      <c r="L52" s="334">
        <f t="shared" si="59"/>
        <v>3421.81</v>
      </c>
      <c r="M52" s="139">
        <f t="shared" si="60"/>
        <v>650.14390000000003</v>
      </c>
      <c r="N52" s="335">
        <f t="shared" si="61"/>
        <v>4071.9539</v>
      </c>
      <c r="P52" s="101"/>
    </row>
    <row r="53" spans="1:16" ht="21" hidden="1" customHeight="1" x14ac:dyDescent="0.35">
      <c r="A53" s="14"/>
      <c r="B53" s="41" t="s">
        <v>116</v>
      </c>
      <c r="C53" s="42">
        <v>18819.330000000002</v>
      </c>
      <c r="D53" s="43">
        <f t="shared" si="62"/>
        <v>3575.6727000000005</v>
      </c>
      <c r="E53" s="230">
        <f t="shared" si="63"/>
        <v>22395.002700000001</v>
      </c>
      <c r="F53" s="288">
        <v>0</v>
      </c>
      <c r="G53" s="45">
        <f t="shared" si="64"/>
        <v>0</v>
      </c>
      <c r="H53" s="289">
        <f t="shared" si="65"/>
        <v>0</v>
      </c>
      <c r="I53" s="255">
        <f t="shared" si="67"/>
        <v>18819.330000000002</v>
      </c>
      <c r="J53" s="155">
        <f t="shared" si="57"/>
        <v>3952.0593000000003</v>
      </c>
      <c r="K53" s="323">
        <f t="shared" si="58"/>
        <v>22771.389300000003</v>
      </c>
      <c r="L53" s="334">
        <f t="shared" si="59"/>
        <v>18819.330000000002</v>
      </c>
      <c r="M53" s="139">
        <f t="shared" si="60"/>
        <v>3952.0593000000003</v>
      </c>
      <c r="N53" s="335">
        <f t="shared" si="61"/>
        <v>22771.389300000003</v>
      </c>
      <c r="P53" s="101"/>
    </row>
    <row r="54" spans="1:16" ht="21" hidden="1" customHeight="1" x14ac:dyDescent="0.35">
      <c r="A54" s="14"/>
      <c r="B54" s="41" t="s">
        <v>117</v>
      </c>
      <c r="C54" s="42">
        <v>3232.63</v>
      </c>
      <c r="D54" s="43">
        <f t="shared" si="62"/>
        <v>614.19970000000001</v>
      </c>
      <c r="E54" s="230">
        <f t="shared" si="63"/>
        <v>3846.8297000000002</v>
      </c>
      <c r="F54" s="288">
        <v>0</v>
      </c>
      <c r="G54" s="45">
        <f t="shared" si="64"/>
        <v>0</v>
      </c>
      <c r="H54" s="289">
        <f t="shared" si="65"/>
        <v>0</v>
      </c>
      <c r="I54" s="255">
        <f t="shared" si="67"/>
        <v>3232.63</v>
      </c>
      <c r="J54" s="155">
        <f t="shared" si="57"/>
        <v>678.85230000000001</v>
      </c>
      <c r="K54" s="323">
        <f t="shared" si="58"/>
        <v>3911.4823000000001</v>
      </c>
      <c r="L54" s="334">
        <f t="shared" si="59"/>
        <v>3232.63</v>
      </c>
      <c r="M54" s="139">
        <f t="shared" si="60"/>
        <v>678.85230000000001</v>
      </c>
      <c r="N54" s="335">
        <f t="shared" si="61"/>
        <v>3911.4823000000001</v>
      </c>
      <c r="P54" s="101"/>
    </row>
    <row r="55" spans="1:16" ht="21" hidden="1" customHeight="1" x14ac:dyDescent="0.35">
      <c r="A55" s="14"/>
      <c r="B55" s="41" t="s">
        <v>118</v>
      </c>
      <c r="C55" s="42">
        <v>4191.8999999999996</v>
      </c>
      <c r="D55" s="43">
        <f t="shared" si="62"/>
        <v>796.4609999999999</v>
      </c>
      <c r="E55" s="230">
        <f t="shared" si="63"/>
        <v>4988.3609999999999</v>
      </c>
      <c r="F55" s="288">
        <v>4191.8999999999996</v>
      </c>
      <c r="G55" s="45">
        <f t="shared" si="64"/>
        <v>796.4609999999999</v>
      </c>
      <c r="H55" s="289">
        <f t="shared" si="65"/>
        <v>4988.3609999999999</v>
      </c>
      <c r="I55" s="255">
        <f t="shared" si="67"/>
        <v>0</v>
      </c>
      <c r="J55" s="155">
        <f t="shared" si="57"/>
        <v>0</v>
      </c>
      <c r="K55" s="323">
        <f t="shared" si="58"/>
        <v>0</v>
      </c>
      <c r="L55" s="334">
        <f t="shared" si="59"/>
        <v>4191.8999999999996</v>
      </c>
      <c r="M55" s="139">
        <f t="shared" si="60"/>
        <v>796.4609999999999</v>
      </c>
      <c r="N55" s="335">
        <f t="shared" si="61"/>
        <v>4988.3609999999999</v>
      </c>
      <c r="P55" s="101"/>
    </row>
    <row r="56" spans="1:16" ht="21" hidden="1" customHeight="1" x14ac:dyDescent="0.35">
      <c r="A56" s="14"/>
      <c r="B56" s="41" t="s">
        <v>119</v>
      </c>
      <c r="C56" s="42">
        <v>24784.02</v>
      </c>
      <c r="D56" s="43">
        <f t="shared" si="62"/>
        <v>4708.9638000000004</v>
      </c>
      <c r="E56" s="230">
        <f t="shared" si="63"/>
        <v>29492.983800000002</v>
      </c>
      <c r="F56" s="288">
        <f>419.83+13622.65</f>
        <v>14042.48</v>
      </c>
      <c r="G56" s="45">
        <f t="shared" si="64"/>
        <v>2668.0711999999999</v>
      </c>
      <c r="H56" s="289">
        <f t="shared" si="65"/>
        <v>16710.551199999998</v>
      </c>
      <c r="I56" s="255">
        <f t="shared" si="67"/>
        <v>10741.54</v>
      </c>
      <c r="J56" s="155">
        <f t="shared" si="57"/>
        <v>2255.7234000000003</v>
      </c>
      <c r="K56" s="323">
        <f t="shared" si="58"/>
        <v>12997.263400000002</v>
      </c>
      <c r="L56" s="334">
        <f t="shared" si="59"/>
        <v>24784.02</v>
      </c>
      <c r="M56" s="139">
        <f t="shared" si="60"/>
        <v>4923.7946000000002</v>
      </c>
      <c r="N56" s="335">
        <f t="shared" si="61"/>
        <v>29707.814599999998</v>
      </c>
      <c r="P56" s="101"/>
    </row>
    <row r="57" spans="1:16" ht="22.5" hidden="1" customHeight="1" x14ac:dyDescent="0.35">
      <c r="A57" s="14"/>
      <c r="B57" s="41" t="s">
        <v>120</v>
      </c>
      <c r="C57" s="42">
        <f>12520.37-9925.64</f>
        <v>2594.7300000000014</v>
      </c>
      <c r="D57" s="43">
        <f t="shared" si="62"/>
        <v>492.99870000000027</v>
      </c>
      <c r="E57" s="230">
        <f t="shared" si="63"/>
        <v>3087.7287000000015</v>
      </c>
      <c r="F57" s="288">
        <v>0</v>
      </c>
      <c r="G57" s="45">
        <f t="shared" si="64"/>
        <v>0</v>
      </c>
      <c r="H57" s="289">
        <f t="shared" si="65"/>
        <v>0</v>
      </c>
      <c r="I57" s="255">
        <f t="shared" si="67"/>
        <v>2594.7300000000014</v>
      </c>
      <c r="J57" s="155">
        <f t="shared" si="57"/>
        <v>544.89330000000029</v>
      </c>
      <c r="K57" s="323">
        <f t="shared" si="58"/>
        <v>3139.6233000000016</v>
      </c>
      <c r="L57" s="334">
        <f t="shared" si="59"/>
        <v>2594.7300000000014</v>
      </c>
      <c r="M57" s="139">
        <f t="shared" si="60"/>
        <v>544.89330000000029</v>
      </c>
      <c r="N57" s="335">
        <f t="shared" si="61"/>
        <v>3139.6233000000016</v>
      </c>
      <c r="P57" s="101"/>
    </row>
    <row r="58" spans="1:16" ht="26.25" customHeight="1" x14ac:dyDescent="0.35">
      <c r="A58" s="14"/>
      <c r="B58" s="40" t="s">
        <v>121</v>
      </c>
      <c r="C58" s="81">
        <f>SUM(C59:C67)</f>
        <v>191432.9</v>
      </c>
      <c r="D58" s="81">
        <f t="shared" ref="D58:E58" si="68">SUM(D59:D67)</f>
        <v>36372.251000000004</v>
      </c>
      <c r="E58" s="242">
        <f t="shared" si="68"/>
        <v>227805.15099999998</v>
      </c>
      <c r="F58" s="303">
        <f>SUM(F59:F67)</f>
        <v>145588.25</v>
      </c>
      <c r="G58" s="98">
        <f t="shared" si="64"/>
        <v>27661.767500000002</v>
      </c>
      <c r="H58" s="287">
        <f t="shared" si="65"/>
        <v>173250.01750000002</v>
      </c>
      <c r="I58" s="263">
        <f t="shared" si="67"/>
        <v>45844.649999999994</v>
      </c>
      <c r="J58" s="154">
        <f t="shared" si="57"/>
        <v>9627.3764999999985</v>
      </c>
      <c r="K58" s="324">
        <f t="shared" si="58"/>
        <v>55472.026499999993</v>
      </c>
      <c r="L58" s="334">
        <f t="shared" si="59"/>
        <v>191432.9</v>
      </c>
      <c r="M58" s="139">
        <f t="shared" si="60"/>
        <v>37289.144</v>
      </c>
      <c r="N58" s="335">
        <f t="shared" si="61"/>
        <v>228722.04399999999</v>
      </c>
      <c r="P58" s="101"/>
    </row>
    <row r="59" spans="1:16" ht="1.5" customHeight="1" x14ac:dyDescent="0.35">
      <c r="A59" s="14"/>
      <c r="B59" s="41" t="s">
        <v>122</v>
      </c>
      <c r="C59" s="42">
        <v>45550.82</v>
      </c>
      <c r="D59" s="43">
        <f t="shared" si="62"/>
        <v>8654.6558000000005</v>
      </c>
      <c r="E59" s="230">
        <f t="shared" si="63"/>
        <v>54205.4758</v>
      </c>
      <c r="F59" s="288">
        <v>45550.82</v>
      </c>
      <c r="G59" s="45">
        <f t="shared" si="64"/>
        <v>8654.6558000000005</v>
      </c>
      <c r="H59" s="289">
        <f t="shared" si="65"/>
        <v>54205.4758</v>
      </c>
      <c r="I59" s="255">
        <f t="shared" si="67"/>
        <v>0</v>
      </c>
      <c r="J59" s="155">
        <f t="shared" si="57"/>
        <v>0</v>
      </c>
      <c r="K59" s="323">
        <f t="shared" si="58"/>
        <v>0</v>
      </c>
      <c r="L59" s="334">
        <f t="shared" si="59"/>
        <v>45550.82</v>
      </c>
      <c r="M59" s="139">
        <f t="shared" si="60"/>
        <v>8654.6558000000005</v>
      </c>
      <c r="N59" s="335">
        <f t="shared" si="61"/>
        <v>54205.4758</v>
      </c>
      <c r="P59" s="101"/>
    </row>
    <row r="60" spans="1:16" ht="27.75" hidden="1" customHeight="1" x14ac:dyDescent="0.35">
      <c r="A60" s="14"/>
      <c r="B60" s="100" t="s">
        <v>123</v>
      </c>
      <c r="C60" s="42">
        <v>73403.33</v>
      </c>
      <c r="D60" s="43">
        <f t="shared" si="62"/>
        <v>13946.6327</v>
      </c>
      <c r="E60" s="230">
        <f t="shared" si="63"/>
        <v>87349.962700000004</v>
      </c>
      <c r="F60" s="288">
        <f>59100.55+14302.78</f>
        <v>73403.33</v>
      </c>
      <c r="G60" s="45">
        <f t="shared" si="64"/>
        <v>13946.6327</v>
      </c>
      <c r="H60" s="289">
        <f t="shared" si="65"/>
        <v>87349.962700000004</v>
      </c>
      <c r="I60" s="255">
        <f t="shared" si="67"/>
        <v>0</v>
      </c>
      <c r="J60" s="155">
        <f t="shared" si="57"/>
        <v>0</v>
      </c>
      <c r="K60" s="323">
        <f t="shared" si="58"/>
        <v>0</v>
      </c>
      <c r="L60" s="334">
        <f t="shared" si="59"/>
        <v>73403.33</v>
      </c>
      <c r="M60" s="139">
        <f t="shared" si="60"/>
        <v>13946.6327</v>
      </c>
      <c r="N60" s="335">
        <f t="shared" si="61"/>
        <v>87349.962700000004</v>
      </c>
      <c r="P60" s="101"/>
    </row>
    <row r="61" spans="1:16" ht="24.75" hidden="1" customHeight="1" x14ac:dyDescent="0.35">
      <c r="A61" s="14"/>
      <c r="B61" s="41" t="s">
        <v>124</v>
      </c>
      <c r="C61" s="42">
        <v>15434.33</v>
      </c>
      <c r="D61" s="43">
        <f t="shared" si="62"/>
        <v>2932.5227</v>
      </c>
      <c r="E61" s="230">
        <f t="shared" si="63"/>
        <v>18366.852699999999</v>
      </c>
      <c r="F61" s="288">
        <v>2383.17</v>
      </c>
      <c r="G61" s="45">
        <f t="shared" si="64"/>
        <v>452.8023</v>
      </c>
      <c r="H61" s="289">
        <f t="shared" si="65"/>
        <v>2835.9722999999999</v>
      </c>
      <c r="I61" s="255">
        <v>13051.15</v>
      </c>
      <c r="J61" s="155">
        <f t="shared" si="57"/>
        <v>2740.7414999999996</v>
      </c>
      <c r="K61" s="323">
        <f t="shared" si="58"/>
        <v>15791.8915</v>
      </c>
      <c r="L61" s="334">
        <f t="shared" si="59"/>
        <v>15434.32</v>
      </c>
      <c r="M61" s="139">
        <f t="shared" si="60"/>
        <v>3193.5437999999995</v>
      </c>
      <c r="N61" s="335">
        <f t="shared" si="61"/>
        <v>18627.863799999999</v>
      </c>
      <c r="P61" s="101"/>
    </row>
    <row r="62" spans="1:16" ht="21" hidden="1" customHeight="1" x14ac:dyDescent="0.35">
      <c r="A62" s="14"/>
      <c r="B62" s="41" t="s">
        <v>125</v>
      </c>
      <c r="C62" s="42">
        <v>3421.81</v>
      </c>
      <c r="D62" s="43">
        <f t="shared" si="62"/>
        <v>650.14390000000003</v>
      </c>
      <c r="E62" s="230">
        <f t="shared" si="63"/>
        <v>4071.9539</v>
      </c>
      <c r="F62" s="288">
        <v>3421.81</v>
      </c>
      <c r="G62" s="45">
        <f t="shared" si="64"/>
        <v>650.14390000000003</v>
      </c>
      <c r="H62" s="289">
        <f t="shared" si="65"/>
        <v>4071.9539</v>
      </c>
      <c r="I62" s="255">
        <f t="shared" si="67"/>
        <v>0</v>
      </c>
      <c r="J62" s="155">
        <f t="shared" si="57"/>
        <v>0</v>
      </c>
      <c r="K62" s="323">
        <f t="shared" si="58"/>
        <v>0</v>
      </c>
      <c r="L62" s="334">
        <f t="shared" si="59"/>
        <v>3421.81</v>
      </c>
      <c r="M62" s="139">
        <f t="shared" si="60"/>
        <v>650.14390000000003</v>
      </c>
      <c r="N62" s="335">
        <f t="shared" si="61"/>
        <v>4071.9539</v>
      </c>
      <c r="P62" s="101"/>
    </row>
    <row r="63" spans="1:16" ht="24" hidden="1" customHeight="1" x14ac:dyDescent="0.35">
      <c r="A63" s="14"/>
      <c r="B63" s="41" t="s">
        <v>126</v>
      </c>
      <c r="C63" s="42">
        <v>18819.330000000002</v>
      </c>
      <c r="D63" s="43">
        <f t="shared" si="62"/>
        <v>3575.6727000000005</v>
      </c>
      <c r="E63" s="230">
        <f t="shared" si="63"/>
        <v>22395.002700000001</v>
      </c>
      <c r="F63" s="288">
        <v>0</v>
      </c>
      <c r="G63" s="45">
        <f t="shared" si="64"/>
        <v>0</v>
      </c>
      <c r="H63" s="289">
        <f t="shared" si="65"/>
        <v>0</v>
      </c>
      <c r="I63" s="255">
        <f t="shared" si="67"/>
        <v>18819.330000000002</v>
      </c>
      <c r="J63" s="155">
        <f t="shared" si="57"/>
        <v>3952.0593000000003</v>
      </c>
      <c r="K63" s="323">
        <f t="shared" si="58"/>
        <v>22771.389300000003</v>
      </c>
      <c r="L63" s="334">
        <f t="shared" si="59"/>
        <v>18819.330000000002</v>
      </c>
      <c r="M63" s="139">
        <f t="shared" si="60"/>
        <v>3952.0593000000003</v>
      </c>
      <c r="N63" s="335">
        <f t="shared" si="61"/>
        <v>22771.389300000003</v>
      </c>
      <c r="P63" s="101"/>
    </row>
    <row r="64" spans="1:16" ht="22.5" hidden="1" customHeight="1" x14ac:dyDescent="0.35">
      <c r="A64" s="14"/>
      <c r="B64" s="41" t="s">
        <v>127</v>
      </c>
      <c r="C64" s="42">
        <v>3232.63</v>
      </c>
      <c r="D64" s="43">
        <f t="shared" si="62"/>
        <v>614.19970000000001</v>
      </c>
      <c r="E64" s="230">
        <f t="shared" si="63"/>
        <v>3846.8297000000002</v>
      </c>
      <c r="F64" s="288">
        <v>0</v>
      </c>
      <c r="G64" s="45">
        <f t="shared" si="64"/>
        <v>0</v>
      </c>
      <c r="H64" s="289">
        <f t="shared" si="65"/>
        <v>0</v>
      </c>
      <c r="I64" s="255">
        <f t="shared" si="67"/>
        <v>3232.63</v>
      </c>
      <c r="J64" s="155">
        <f t="shared" si="57"/>
        <v>678.85230000000001</v>
      </c>
      <c r="K64" s="323">
        <f t="shared" si="58"/>
        <v>3911.4823000000001</v>
      </c>
      <c r="L64" s="334">
        <f t="shared" si="59"/>
        <v>3232.63</v>
      </c>
      <c r="M64" s="139">
        <f t="shared" si="60"/>
        <v>678.85230000000001</v>
      </c>
      <c r="N64" s="335">
        <f t="shared" si="61"/>
        <v>3911.4823000000001</v>
      </c>
      <c r="P64" s="101"/>
    </row>
    <row r="65" spans="1:16" ht="22.5" hidden="1" customHeight="1" x14ac:dyDescent="0.35">
      <c r="A65" s="14"/>
      <c r="B65" s="41" t="s">
        <v>128</v>
      </c>
      <c r="C65" s="42">
        <v>4191.8999999999996</v>
      </c>
      <c r="D65" s="43">
        <f t="shared" si="62"/>
        <v>796.4609999999999</v>
      </c>
      <c r="E65" s="230">
        <f t="shared" si="63"/>
        <v>4988.3609999999999</v>
      </c>
      <c r="F65" s="288">
        <v>4191.8999999999996</v>
      </c>
      <c r="G65" s="45">
        <f t="shared" si="64"/>
        <v>796.4609999999999</v>
      </c>
      <c r="H65" s="289">
        <f t="shared" si="65"/>
        <v>4988.3609999999999</v>
      </c>
      <c r="I65" s="255">
        <f t="shared" si="67"/>
        <v>0</v>
      </c>
      <c r="J65" s="155">
        <f t="shared" si="57"/>
        <v>0</v>
      </c>
      <c r="K65" s="323">
        <f t="shared" si="58"/>
        <v>0</v>
      </c>
      <c r="L65" s="334">
        <f t="shared" si="59"/>
        <v>4191.8999999999996</v>
      </c>
      <c r="M65" s="139">
        <f t="shared" si="60"/>
        <v>796.4609999999999</v>
      </c>
      <c r="N65" s="335">
        <f t="shared" si="61"/>
        <v>4988.3609999999999</v>
      </c>
      <c r="P65" s="101"/>
    </row>
    <row r="66" spans="1:16" ht="21" hidden="1" customHeight="1" x14ac:dyDescent="0.35">
      <c r="A66" s="14"/>
      <c r="B66" s="41" t="s">
        <v>129</v>
      </c>
      <c r="C66" s="42">
        <v>24784.02</v>
      </c>
      <c r="D66" s="43">
        <f t="shared" si="62"/>
        <v>4708.9638000000004</v>
      </c>
      <c r="E66" s="230">
        <f t="shared" si="63"/>
        <v>29492.983800000002</v>
      </c>
      <c r="F66" s="288">
        <f>6387.79+7654.7</f>
        <v>14042.49</v>
      </c>
      <c r="G66" s="45">
        <f t="shared" si="64"/>
        <v>2668.0731000000001</v>
      </c>
      <c r="H66" s="289">
        <f t="shared" si="65"/>
        <v>16710.563099999999</v>
      </c>
      <c r="I66" s="255">
        <f t="shared" si="67"/>
        <v>10741.53</v>
      </c>
      <c r="J66" s="155">
        <f t="shared" si="57"/>
        <v>2255.7213000000002</v>
      </c>
      <c r="K66" s="323">
        <f t="shared" si="58"/>
        <v>12997.2513</v>
      </c>
      <c r="L66" s="334">
        <f t="shared" si="59"/>
        <v>24784.02</v>
      </c>
      <c r="M66" s="139">
        <f t="shared" si="60"/>
        <v>4923.7944000000007</v>
      </c>
      <c r="N66" s="335">
        <f t="shared" si="61"/>
        <v>29707.814399999999</v>
      </c>
      <c r="P66" s="101"/>
    </row>
    <row r="67" spans="1:16" ht="22.5" hidden="1" customHeight="1" x14ac:dyDescent="0.35">
      <c r="A67" s="14"/>
      <c r="B67" s="41" t="s">
        <v>130</v>
      </c>
      <c r="C67" s="42">
        <f>12520.37-9925.64</f>
        <v>2594.7300000000014</v>
      </c>
      <c r="D67" s="43">
        <f t="shared" si="62"/>
        <v>492.99870000000027</v>
      </c>
      <c r="E67" s="230">
        <f t="shared" si="63"/>
        <v>3087.7287000000015</v>
      </c>
      <c r="F67" s="288">
        <v>2594.73</v>
      </c>
      <c r="G67" s="45">
        <f t="shared" si="64"/>
        <v>492.99869999999999</v>
      </c>
      <c r="H67" s="289">
        <f t="shared" si="65"/>
        <v>3087.7287000000001</v>
      </c>
      <c r="I67" s="255">
        <f t="shared" si="67"/>
        <v>0</v>
      </c>
      <c r="J67" s="155">
        <f t="shared" si="57"/>
        <v>0</v>
      </c>
      <c r="K67" s="323">
        <f t="shared" si="58"/>
        <v>0</v>
      </c>
      <c r="L67" s="334">
        <f t="shared" si="59"/>
        <v>2594.73</v>
      </c>
      <c r="M67" s="139">
        <f t="shared" si="60"/>
        <v>492.99869999999999</v>
      </c>
      <c r="N67" s="335">
        <f t="shared" si="61"/>
        <v>3087.7287000000001</v>
      </c>
      <c r="P67" s="101"/>
    </row>
    <row r="68" spans="1:16" ht="21.75" customHeight="1" x14ac:dyDescent="0.35">
      <c r="A68" s="14"/>
      <c r="B68" s="40" t="s">
        <v>140</v>
      </c>
      <c r="C68" s="81">
        <f>SUM(C69:C77)</f>
        <v>208844.98999999996</v>
      </c>
      <c r="D68" s="99">
        <f t="shared" si="62"/>
        <v>39680.548099999993</v>
      </c>
      <c r="E68" s="229">
        <f t="shared" si="63"/>
        <v>248525.53809999995</v>
      </c>
      <c r="F68" s="303">
        <f>SUM(F69:F77)</f>
        <v>163000.34</v>
      </c>
      <c r="G68" s="98">
        <f t="shared" si="64"/>
        <v>30970.064599999998</v>
      </c>
      <c r="H68" s="287">
        <f t="shared" si="65"/>
        <v>193970.40460000001</v>
      </c>
      <c r="I68" s="263">
        <f t="shared" si="67"/>
        <v>45844.649999999965</v>
      </c>
      <c r="J68" s="154">
        <f t="shared" si="57"/>
        <v>9627.376499999993</v>
      </c>
      <c r="K68" s="324">
        <f t="shared" si="58"/>
        <v>55472.026499999956</v>
      </c>
      <c r="L68" s="334">
        <f t="shared" si="59"/>
        <v>208844.98999999996</v>
      </c>
      <c r="M68" s="139">
        <f t="shared" si="60"/>
        <v>40597.441099999989</v>
      </c>
      <c r="N68" s="335">
        <f t="shared" si="61"/>
        <v>249442.43109999996</v>
      </c>
      <c r="P68" s="101"/>
    </row>
    <row r="69" spans="1:16" ht="22.5" hidden="1" customHeight="1" x14ac:dyDescent="0.35">
      <c r="A69" s="14"/>
      <c r="B69" s="41" t="s">
        <v>131</v>
      </c>
      <c r="C69" s="42">
        <v>62962.91</v>
      </c>
      <c r="D69" s="43">
        <f t="shared" si="62"/>
        <v>11962.9529</v>
      </c>
      <c r="E69" s="230">
        <f t="shared" si="63"/>
        <v>74925.862900000007</v>
      </c>
      <c r="F69" s="288">
        <v>62962.91</v>
      </c>
      <c r="G69" s="45">
        <f t="shared" si="64"/>
        <v>11962.9529</v>
      </c>
      <c r="H69" s="289">
        <f t="shared" si="65"/>
        <v>74925.862900000007</v>
      </c>
      <c r="I69" s="255">
        <f t="shared" si="67"/>
        <v>0</v>
      </c>
      <c r="J69" s="155">
        <f t="shared" si="57"/>
        <v>0</v>
      </c>
      <c r="K69" s="323">
        <f t="shared" si="58"/>
        <v>0</v>
      </c>
      <c r="L69" s="334">
        <f t="shared" si="59"/>
        <v>62962.91</v>
      </c>
      <c r="M69" s="139">
        <f t="shared" si="60"/>
        <v>11962.9529</v>
      </c>
      <c r="N69" s="335">
        <f t="shared" si="61"/>
        <v>74925.862900000007</v>
      </c>
      <c r="P69" s="101"/>
    </row>
    <row r="70" spans="1:16" ht="18.75" hidden="1" customHeight="1" x14ac:dyDescent="0.35">
      <c r="A70" s="14"/>
      <c r="B70" s="41" t="s">
        <v>132</v>
      </c>
      <c r="C70" s="42">
        <v>73403.33</v>
      </c>
      <c r="D70" s="43">
        <f t="shared" si="62"/>
        <v>13946.6327</v>
      </c>
      <c r="E70" s="230">
        <f t="shared" si="63"/>
        <v>87349.962700000004</v>
      </c>
      <c r="F70" s="288">
        <v>73403.33</v>
      </c>
      <c r="G70" s="45">
        <f t="shared" si="64"/>
        <v>13946.6327</v>
      </c>
      <c r="H70" s="289">
        <f t="shared" si="65"/>
        <v>87349.962700000004</v>
      </c>
      <c r="I70" s="255">
        <f t="shared" si="67"/>
        <v>0</v>
      </c>
      <c r="J70" s="155">
        <f t="shared" si="57"/>
        <v>0</v>
      </c>
      <c r="K70" s="323">
        <f t="shared" si="58"/>
        <v>0</v>
      </c>
      <c r="L70" s="334">
        <f t="shared" si="59"/>
        <v>73403.33</v>
      </c>
      <c r="M70" s="139">
        <f t="shared" si="60"/>
        <v>13946.6327</v>
      </c>
      <c r="N70" s="335">
        <f t="shared" si="61"/>
        <v>87349.962700000004</v>
      </c>
      <c r="P70" s="101"/>
    </row>
    <row r="71" spans="1:16" ht="20.25" hidden="1" customHeight="1" x14ac:dyDescent="0.35">
      <c r="A71" s="14"/>
      <c r="B71" s="41" t="s">
        <v>133</v>
      </c>
      <c r="C71" s="42">
        <v>15434.33</v>
      </c>
      <c r="D71" s="43">
        <f t="shared" si="62"/>
        <v>2932.5227</v>
      </c>
      <c r="E71" s="230">
        <f t="shared" si="63"/>
        <v>18366.852699999999</v>
      </c>
      <c r="F71" s="288">
        <v>2383.17</v>
      </c>
      <c r="G71" s="45">
        <f t="shared" si="64"/>
        <v>452.8023</v>
      </c>
      <c r="H71" s="289">
        <f t="shared" si="65"/>
        <v>2835.9722999999999</v>
      </c>
      <c r="I71" s="255">
        <v>13051.15</v>
      </c>
      <c r="J71" s="155">
        <f t="shared" si="57"/>
        <v>2740.7414999999996</v>
      </c>
      <c r="K71" s="323">
        <f t="shared" si="58"/>
        <v>15791.8915</v>
      </c>
      <c r="L71" s="334">
        <f>F71+I71+0.01</f>
        <v>15434.33</v>
      </c>
      <c r="M71" s="139">
        <f t="shared" si="60"/>
        <v>3193.5437999999995</v>
      </c>
      <c r="N71" s="335">
        <f t="shared" si="61"/>
        <v>18627.863799999999</v>
      </c>
      <c r="P71" s="101"/>
    </row>
    <row r="72" spans="1:16" ht="21" hidden="1" customHeight="1" x14ac:dyDescent="0.35">
      <c r="A72" s="14"/>
      <c r="B72" s="41" t="s">
        <v>134</v>
      </c>
      <c r="C72" s="42">
        <v>3421.81</v>
      </c>
      <c r="D72" s="43">
        <f t="shared" si="62"/>
        <v>650.14390000000003</v>
      </c>
      <c r="E72" s="230">
        <f t="shared" si="63"/>
        <v>4071.9539</v>
      </c>
      <c r="F72" s="288">
        <v>3421.81</v>
      </c>
      <c r="G72" s="45">
        <f t="shared" si="64"/>
        <v>650.14390000000003</v>
      </c>
      <c r="H72" s="289">
        <f t="shared" si="65"/>
        <v>4071.9539</v>
      </c>
      <c r="I72" s="255">
        <f t="shared" si="67"/>
        <v>0</v>
      </c>
      <c r="J72" s="155">
        <f t="shared" si="57"/>
        <v>0</v>
      </c>
      <c r="K72" s="323">
        <f t="shared" si="58"/>
        <v>0</v>
      </c>
      <c r="L72" s="334">
        <f t="shared" si="59"/>
        <v>3421.81</v>
      </c>
      <c r="M72" s="139">
        <f t="shared" si="60"/>
        <v>650.14390000000003</v>
      </c>
      <c r="N72" s="335">
        <f t="shared" si="61"/>
        <v>4071.9539</v>
      </c>
      <c r="P72" s="101"/>
    </row>
    <row r="73" spans="1:16" ht="20.25" hidden="1" customHeight="1" x14ac:dyDescent="0.35">
      <c r="A73" s="14"/>
      <c r="B73" s="41" t="s">
        <v>135</v>
      </c>
      <c r="C73" s="42">
        <v>18819.330000000002</v>
      </c>
      <c r="D73" s="43">
        <f t="shared" si="62"/>
        <v>3575.6727000000005</v>
      </c>
      <c r="E73" s="230">
        <f t="shared" si="63"/>
        <v>22395.002700000001</v>
      </c>
      <c r="F73" s="288">
        <v>0</v>
      </c>
      <c r="G73" s="45">
        <f t="shared" si="64"/>
        <v>0</v>
      </c>
      <c r="H73" s="289">
        <f t="shared" si="65"/>
        <v>0</v>
      </c>
      <c r="I73" s="255">
        <f t="shared" si="67"/>
        <v>18819.330000000002</v>
      </c>
      <c r="J73" s="155">
        <f t="shared" si="57"/>
        <v>3952.0593000000003</v>
      </c>
      <c r="K73" s="323">
        <f t="shared" si="58"/>
        <v>22771.389300000003</v>
      </c>
      <c r="L73" s="334">
        <f t="shared" si="59"/>
        <v>18819.330000000002</v>
      </c>
      <c r="M73" s="139">
        <f t="shared" si="60"/>
        <v>3952.0593000000003</v>
      </c>
      <c r="N73" s="335">
        <f t="shared" si="61"/>
        <v>22771.389300000003</v>
      </c>
      <c r="P73" s="101"/>
    </row>
    <row r="74" spans="1:16" ht="20.25" hidden="1" customHeight="1" x14ac:dyDescent="0.35">
      <c r="A74" s="14"/>
      <c r="B74" s="41" t="s">
        <v>136</v>
      </c>
      <c r="C74" s="42">
        <v>3232.63</v>
      </c>
      <c r="D74" s="43">
        <f t="shared" si="62"/>
        <v>614.19970000000001</v>
      </c>
      <c r="E74" s="230">
        <f t="shared" si="63"/>
        <v>3846.8297000000002</v>
      </c>
      <c r="F74" s="288">
        <v>0</v>
      </c>
      <c r="G74" s="45">
        <f t="shared" si="64"/>
        <v>0</v>
      </c>
      <c r="H74" s="289">
        <f t="shared" si="65"/>
        <v>0</v>
      </c>
      <c r="I74" s="255">
        <f t="shared" si="67"/>
        <v>3232.63</v>
      </c>
      <c r="J74" s="155">
        <f t="shared" si="57"/>
        <v>678.85230000000001</v>
      </c>
      <c r="K74" s="323">
        <f t="shared" si="58"/>
        <v>3911.4823000000001</v>
      </c>
      <c r="L74" s="334">
        <f t="shared" si="59"/>
        <v>3232.63</v>
      </c>
      <c r="M74" s="139">
        <f t="shared" si="60"/>
        <v>678.85230000000001</v>
      </c>
      <c r="N74" s="335">
        <f t="shared" si="61"/>
        <v>3911.4823000000001</v>
      </c>
      <c r="P74" s="101"/>
    </row>
    <row r="75" spans="1:16" ht="20.25" hidden="1" customHeight="1" x14ac:dyDescent="0.35">
      <c r="A75" s="14"/>
      <c r="B75" s="41" t="s">
        <v>137</v>
      </c>
      <c r="C75" s="42">
        <v>4191.8999999999996</v>
      </c>
      <c r="D75" s="43">
        <f t="shared" si="62"/>
        <v>796.4609999999999</v>
      </c>
      <c r="E75" s="230">
        <f t="shared" si="63"/>
        <v>4988.3609999999999</v>
      </c>
      <c r="F75" s="288">
        <v>4191.8999999999996</v>
      </c>
      <c r="G75" s="45">
        <f t="shared" si="64"/>
        <v>796.4609999999999</v>
      </c>
      <c r="H75" s="289">
        <f t="shared" si="65"/>
        <v>4988.3609999999999</v>
      </c>
      <c r="I75" s="255">
        <f t="shared" si="67"/>
        <v>0</v>
      </c>
      <c r="J75" s="155">
        <f t="shared" si="57"/>
        <v>0</v>
      </c>
      <c r="K75" s="323">
        <f t="shared" si="58"/>
        <v>0</v>
      </c>
      <c r="L75" s="334">
        <f t="shared" si="59"/>
        <v>4191.8999999999996</v>
      </c>
      <c r="M75" s="139">
        <f t="shared" si="60"/>
        <v>796.4609999999999</v>
      </c>
      <c r="N75" s="335">
        <f t="shared" si="61"/>
        <v>4988.3609999999999</v>
      </c>
      <c r="P75" s="101"/>
    </row>
    <row r="76" spans="1:16" ht="21" hidden="1" customHeight="1" x14ac:dyDescent="0.35">
      <c r="A76" s="14"/>
      <c r="B76" s="41" t="s">
        <v>138</v>
      </c>
      <c r="C76" s="42">
        <v>24784.02</v>
      </c>
      <c r="D76" s="43">
        <f t="shared" si="62"/>
        <v>4708.9638000000004</v>
      </c>
      <c r="E76" s="230">
        <f t="shared" si="63"/>
        <v>29492.983800000002</v>
      </c>
      <c r="F76" s="288">
        <v>14042.49</v>
      </c>
      <c r="G76" s="45">
        <f t="shared" si="64"/>
        <v>2668.0731000000001</v>
      </c>
      <c r="H76" s="289">
        <f t="shared" si="65"/>
        <v>16710.563099999999</v>
      </c>
      <c r="I76" s="255">
        <f t="shared" si="67"/>
        <v>10741.53</v>
      </c>
      <c r="J76" s="155">
        <f t="shared" si="57"/>
        <v>2255.7213000000002</v>
      </c>
      <c r="K76" s="323">
        <f t="shared" si="58"/>
        <v>12997.2513</v>
      </c>
      <c r="L76" s="334">
        <f t="shared" si="59"/>
        <v>24784.02</v>
      </c>
      <c r="M76" s="139">
        <f t="shared" si="60"/>
        <v>4923.7944000000007</v>
      </c>
      <c r="N76" s="335">
        <f t="shared" si="61"/>
        <v>29707.814399999999</v>
      </c>
      <c r="P76" s="101"/>
    </row>
    <row r="77" spans="1:16" ht="22.5" hidden="1" customHeight="1" x14ac:dyDescent="0.35">
      <c r="A77" s="14"/>
      <c r="B77" s="41" t="s">
        <v>139</v>
      </c>
      <c r="C77" s="42">
        <f>12520.37-9925.64</f>
        <v>2594.7300000000014</v>
      </c>
      <c r="D77" s="43">
        <f t="shared" si="62"/>
        <v>492.99870000000027</v>
      </c>
      <c r="E77" s="230">
        <f t="shared" si="63"/>
        <v>3087.7287000000015</v>
      </c>
      <c r="F77" s="288">
        <v>2594.73</v>
      </c>
      <c r="G77" s="45">
        <f t="shared" si="64"/>
        <v>492.99869999999999</v>
      </c>
      <c r="H77" s="289">
        <f t="shared" si="65"/>
        <v>3087.7287000000001</v>
      </c>
      <c r="I77" s="255">
        <f t="shared" si="67"/>
        <v>0</v>
      </c>
      <c r="J77" s="155">
        <f t="shared" si="57"/>
        <v>0</v>
      </c>
      <c r="K77" s="323">
        <f t="shared" si="58"/>
        <v>0</v>
      </c>
      <c r="L77" s="334">
        <f t="shared" si="59"/>
        <v>2594.73</v>
      </c>
      <c r="M77" s="139">
        <f t="shared" si="60"/>
        <v>492.99869999999999</v>
      </c>
      <c r="N77" s="335">
        <f t="shared" si="61"/>
        <v>3087.7287000000001</v>
      </c>
      <c r="P77" s="101"/>
    </row>
    <row r="78" spans="1:16" ht="22.5" customHeight="1" x14ac:dyDescent="0.35">
      <c r="A78" s="14"/>
      <c r="B78" s="40" t="s">
        <v>141</v>
      </c>
      <c r="C78" s="81">
        <f>SUM(C79:C87)</f>
        <v>191065.97</v>
      </c>
      <c r="D78" s="99">
        <f t="shared" si="62"/>
        <v>36302.534299999999</v>
      </c>
      <c r="E78" s="229">
        <f t="shared" si="63"/>
        <v>227368.5043</v>
      </c>
      <c r="F78" s="303">
        <f>F79+F80+F81+F82+F83+F84+F85+F86+F87</f>
        <v>4977.8999999999996</v>
      </c>
      <c r="G78" s="98">
        <f t="shared" si="64"/>
        <v>945.80099999999993</v>
      </c>
      <c r="H78" s="287">
        <f t="shared" si="65"/>
        <v>5923.7009999999991</v>
      </c>
      <c r="I78" s="263">
        <f t="shared" si="67"/>
        <v>186088.07</v>
      </c>
      <c r="J78" s="154">
        <f t="shared" si="57"/>
        <v>39078.494700000003</v>
      </c>
      <c r="K78" s="324">
        <f t="shared" si="58"/>
        <v>225166.56470000002</v>
      </c>
      <c r="L78" s="334">
        <f t="shared" si="59"/>
        <v>191065.97</v>
      </c>
      <c r="M78" s="139">
        <f t="shared" si="60"/>
        <v>40024.295700000002</v>
      </c>
      <c r="N78" s="335">
        <f t="shared" si="61"/>
        <v>231090.26570000002</v>
      </c>
      <c r="P78" s="101"/>
    </row>
    <row r="79" spans="1:16" ht="1.5" customHeight="1" x14ac:dyDescent="0.35">
      <c r="A79" s="14"/>
      <c r="B79" s="41" t="s">
        <v>142</v>
      </c>
      <c r="C79" s="42">
        <v>45183.89</v>
      </c>
      <c r="D79" s="43">
        <f t="shared" si="62"/>
        <v>8584.9390999999996</v>
      </c>
      <c r="E79" s="230">
        <f t="shared" si="63"/>
        <v>53768.829100000003</v>
      </c>
      <c r="F79" s="288">
        <v>0</v>
      </c>
      <c r="G79" s="45">
        <f t="shared" si="64"/>
        <v>0</v>
      </c>
      <c r="H79" s="289">
        <f t="shared" si="65"/>
        <v>0</v>
      </c>
      <c r="I79" s="255">
        <f t="shared" si="67"/>
        <v>45183.89</v>
      </c>
      <c r="J79" s="155">
        <f t="shared" si="57"/>
        <v>9488.6168999999991</v>
      </c>
      <c r="K79" s="323">
        <f t="shared" si="58"/>
        <v>54672.5069</v>
      </c>
      <c r="L79" s="334">
        <f t="shared" si="59"/>
        <v>45183.89</v>
      </c>
      <c r="M79" s="139">
        <f t="shared" si="60"/>
        <v>9488.6168999999991</v>
      </c>
      <c r="N79" s="335">
        <f t="shared" si="61"/>
        <v>54672.5069</v>
      </c>
      <c r="P79" s="101"/>
    </row>
    <row r="80" spans="1:16" ht="24" hidden="1" customHeight="1" x14ac:dyDescent="0.35">
      <c r="A80" s="14"/>
      <c r="B80" s="41" t="s">
        <v>143</v>
      </c>
      <c r="C80" s="42">
        <v>73403.33</v>
      </c>
      <c r="D80" s="43">
        <f t="shared" si="62"/>
        <v>13946.6327</v>
      </c>
      <c r="E80" s="230">
        <f t="shared" si="63"/>
        <v>87349.962700000004</v>
      </c>
      <c r="F80" s="288">
        <v>0</v>
      </c>
      <c r="G80" s="45">
        <f t="shared" si="64"/>
        <v>0</v>
      </c>
      <c r="H80" s="289">
        <f t="shared" si="65"/>
        <v>0</v>
      </c>
      <c r="I80" s="255">
        <f t="shared" si="67"/>
        <v>73403.33</v>
      </c>
      <c r="J80" s="155">
        <f t="shared" si="57"/>
        <v>15414.6993</v>
      </c>
      <c r="K80" s="323">
        <f t="shared" si="58"/>
        <v>88818.029299999995</v>
      </c>
      <c r="L80" s="334">
        <f t="shared" si="59"/>
        <v>73403.33</v>
      </c>
      <c r="M80" s="139">
        <f t="shared" si="60"/>
        <v>15414.6993</v>
      </c>
      <c r="N80" s="335">
        <f t="shared" si="61"/>
        <v>88818.029299999995</v>
      </c>
      <c r="P80" s="101"/>
    </row>
    <row r="81" spans="1:16" ht="26.25" hidden="1" customHeight="1" x14ac:dyDescent="0.35">
      <c r="A81" s="14"/>
      <c r="B81" s="41" t="s">
        <v>144</v>
      </c>
      <c r="C81" s="42">
        <v>15434.33</v>
      </c>
      <c r="D81" s="43">
        <f t="shared" si="62"/>
        <v>2932.5227</v>
      </c>
      <c r="E81" s="230">
        <f t="shared" si="63"/>
        <v>18366.852699999999</v>
      </c>
      <c r="F81" s="288">
        <v>2383.17</v>
      </c>
      <c r="G81" s="45">
        <f t="shared" si="64"/>
        <v>452.8023</v>
      </c>
      <c r="H81" s="289">
        <f t="shared" si="65"/>
        <v>2835.9722999999999</v>
      </c>
      <c r="I81" s="255">
        <f t="shared" si="67"/>
        <v>13051.16</v>
      </c>
      <c r="J81" s="155">
        <f t="shared" si="57"/>
        <v>2740.7435999999998</v>
      </c>
      <c r="K81" s="323">
        <f t="shared" si="58"/>
        <v>15791.9036</v>
      </c>
      <c r="L81" s="334">
        <f t="shared" si="59"/>
        <v>15434.33</v>
      </c>
      <c r="M81" s="139">
        <f t="shared" si="60"/>
        <v>3193.5458999999996</v>
      </c>
      <c r="N81" s="335">
        <f t="shared" si="61"/>
        <v>18627.875899999999</v>
      </c>
      <c r="P81" s="101"/>
    </row>
    <row r="82" spans="1:16" ht="24.75" hidden="1" customHeight="1" x14ac:dyDescent="0.35">
      <c r="A82" s="14"/>
      <c r="B82" s="41" t="s">
        <v>145</v>
      </c>
      <c r="C82" s="42">
        <v>3421.81</v>
      </c>
      <c r="D82" s="43">
        <f t="shared" si="62"/>
        <v>650.14390000000003</v>
      </c>
      <c r="E82" s="230">
        <f t="shared" si="63"/>
        <v>4071.9539</v>
      </c>
      <c r="F82" s="288">
        <v>0</v>
      </c>
      <c r="G82" s="45">
        <f t="shared" si="64"/>
        <v>0</v>
      </c>
      <c r="H82" s="289">
        <f t="shared" si="65"/>
        <v>0</v>
      </c>
      <c r="I82" s="255">
        <f t="shared" si="67"/>
        <v>3421.81</v>
      </c>
      <c r="J82" s="155">
        <f t="shared" si="57"/>
        <v>718.58010000000002</v>
      </c>
      <c r="K82" s="323">
        <f t="shared" si="58"/>
        <v>4140.3900999999996</v>
      </c>
      <c r="L82" s="334">
        <f t="shared" si="59"/>
        <v>3421.81</v>
      </c>
      <c r="M82" s="139">
        <f t="shared" si="60"/>
        <v>718.58010000000002</v>
      </c>
      <c r="N82" s="335">
        <f t="shared" si="61"/>
        <v>4140.3900999999996</v>
      </c>
      <c r="P82" s="101"/>
    </row>
    <row r="83" spans="1:16" ht="24" hidden="1" customHeight="1" x14ac:dyDescent="0.35">
      <c r="A83" s="14"/>
      <c r="B83" s="41" t="s">
        <v>146</v>
      </c>
      <c r="C83" s="42">
        <v>18819.330000000002</v>
      </c>
      <c r="D83" s="43">
        <f t="shared" si="62"/>
        <v>3575.6727000000005</v>
      </c>
      <c r="E83" s="230">
        <f t="shared" si="63"/>
        <v>22395.002700000001</v>
      </c>
      <c r="F83" s="288">
        <v>0</v>
      </c>
      <c r="G83" s="45">
        <f t="shared" si="64"/>
        <v>0</v>
      </c>
      <c r="H83" s="289">
        <f t="shared" si="65"/>
        <v>0</v>
      </c>
      <c r="I83" s="255">
        <f t="shared" si="67"/>
        <v>18819.330000000002</v>
      </c>
      <c r="J83" s="155">
        <f t="shared" si="57"/>
        <v>3952.0593000000003</v>
      </c>
      <c r="K83" s="323">
        <f t="shared" si="58"/>
        <v>22771.389300000003</v>
      </c>
      <c r="L83" s="334">
        <f t="shared" si="59"/>
        <v>18819.330000000002</v>
      </c>
      <c r="M83" s="139">
        <f t="shared" si="60"/>
        <v>3952.0593000000003</v>
      </c>
      <c r="N83" s="335">
        <f t="shared" si="61"/>
        <v>22771.389300000003</v>
      </c>
      <c r="P83" s="101"/>
    </row>
    <row r="84" spans="1:16" ht="22.5" hidden="1" customHeight="1" x14ac:dyDescent="0.35">
      <c r="A84" s="14"/>
      <c r="B84" s="41" t="s">
        <v>147</v>
      </c>
      <c r="C84" s="42">
        <v>3232.63</v>
      </c>
      <c r="D84" s="43">
        <f t="shared" si="62"/>
        <v>614.19970000000001</v>
      </c>
      <c r="E84" s="230">
        <f t="shared" si="63"/>
        <v>3846.8297000000002</v>
      </c>
      <c r="F84" s="288">
        <v>0</v>
      </c>
      <c r="G84" s="45">
        <f t="shared" si="64"/>
        <v>0</v>
      </c>
      <c r="H84" s="289">
        <f t="shared" si="65"/>
        <v>0</v>
      </c>
      <c r="I84" s="255">
        <f t="shared" si="67"/>
        <v>3232.63</v>
      </c>
      <c r="J84" s="155">
        <f t="shared" si="57"/>
        <v>678.85230000000001</v>
      </c>
      <c r="K84" s="323">
        <f t="shared" si="58"/>
        <v>3911.4823000000001</v>
      </c>
      <c r="L84" s="334">
        <f t="shared" si="59"/>
        <v>3232.63</v>
      </c>
      <c r="M84" s="139">
        <f t="shared" si="60"/>
        <v>678.85230000000001</v>
      </c>
      <c r="N84" s="335">
        <f t="shared" si="61"/>
        <v>3911.4823000000001</v>
      </c>
      <c r="P84" s="101"/>
    </row>
    <row r="85" spans="1:16" ht="24" hidden="1" customHeight="1" x14ac:dyDescent="0.35">
      <c r="A85" s="14"/>
      <c r="B85" s="41" t="s">
        <v>148</v>
      </c>
      <c r="C85" s="42">
        <v>4191.8999999999996</v>
      </c>
      <c r="D85" s="43">
        <f t="shared" si="62"/>
        <v>796.4609999999999</v>
      </c>
      <c r="E85" s="230">
        <f t="shared" si="63"/>
        <v>4988.3609999999999</v>
      </c>
      <c r="F85" s="288">
        <v>0</v>
      </c>
      <c r="G85" s="45">
        <f t="shared" si="64"/>
        <v>0</v>
      </c>
      <c r="H85" s="289">
        <f t="shared" si="65"/>
        <v>0</v>
      </c>
      <c r="I85" s="255">
        <f t="shared" si="67"/>
        <v>4191.8999999999996</v>
      </c>
      <c r="J85" s="155">
        <f t="shared" si="57"/>
        <v>880.29899999999986</v>
      </c>
      <c r="K85" s="323">
        <f t="shared" si="58"/>
        <v>5072.1989999999996</v>
      </c>
      <c r="L85" s="334">
        <f t="shared" si="59"/>
        <v>4191.8999999999996</v>
      </c>
      <c r="M85" s="139">
        <f t="shared" si="60"/>
        <v>880.29899999999986</v>
      </c>
      <c r="N85" s="335">
        <f t="shared" si="61"/>
        <v>5072.1989999999996</v>
      </c>
      <c r="P85" s="101"/>
    </row>
    <row r="86" spans="1:16" ht="22.5" hidden="1" customHeight="1" x14ac:dyDescent="0.35">
      <c r="A86" s="14"/>
      <c r="B86" s="41" t="s">
        <v>149</v>
      </c>
      <c r="C86" s="42">
        <v>24784.02</v>
      </c>
      <c r="D86" s="43">
        <f t="shared" si="62"/>
        <v>4708.9638000000004</v>
      </c>
      <c r="E86" s="230">
        <f t="shared" si="63"/>
        <v>29492.983800000002</v>
      </c>
      <c r="F86" s="288">
        <v>0</v>
      </c>
      <c r="G86" s="45">
        <f t="shared" si="64"/>
        <v>0</v>
      </c>
      <c r="H86" s="289">
        <f t="shared" si="65"/>
        <v>0</v>
      </c>
      <c r="I86" s="255">
        <f t="shared" si="67"/>
        <v>24784.02</v>
      </c>
      <c r="J86" s="155">
        <f t="shared" si="57"/>
        <v>5204.6441999999997</v>
      </c>
      <c r="K86" s="323">
        <f t="shared" si="58"/>
        <v>29988.664199999999</v>
      </c>
      <c r="L86" s="334">
        <f t="shared" si="59"/>
        <v>24784.02</v>
      </c>
      <c r="M86" s="139">
        <f t="shared" si="60"/>
        <v>5204.6441999999997</v>
      </c>
      <c r="N86" s="335">
        <f t="shared" si="61"/>
        <v>29988.664199999999</v>
      </c>
      <c r="P86" s="101"/>
    </row>
    <row r="87" spans="1:16" ht="24.75" hidden="1" customHeight="1" x14ac:dyDescent="0.35">
      <c r="A87" s="14"/>
      <c r="B87" s="41" t="s">
        <v>150</v>
      </c>
      <c r="C87" s="42">
        <f>12520.37-9925.64</f>
        <v>2594.7300000000014</v>
      </c>
      <c r="D87" s="43">
        <f t="shared" si="62"/>
        <v>492.99870000000027</v>
      </c>
      <c r="E87" s="230">
        <f t="shared" si="63"/>
        <v>3087.7287000000015</v>
      </c>
      <c r="F87" s="288">
        <v>2594.73</v>
      </c>
      <c r="G87" s="45">
        <f t="shared" si="64"/>
        <v>492.99869999999999</v>
      </c>
      <c r="H87" s="289">
        <f t="shared" si="65"/>
        <v>3087.7287000000001</v>
      </c>
      <c r="I87" s="255">
        <f t="shared" si="67"/>
        <v>0</v>
      </c>
      <c r="J87" s="155">
        <f t="shared" si="57"/>
        <v>0</v>
      </c>
      <c r="K87" s="323">
        <f t="shared" si="58"/>
        <v>0</v>
      </c>
      <c r="L87" s="334">
        <f t="shared" si="59"/>
        <v>2594.73</v>
      </c>
      <c r="M87" s="139">
        <f t="shared" si="60"/>
        <v>492.99869999999999</v>
      </c>
      <c r="N87" s="335">
        <f t="shared" si="61"/>
        <v>3087.7287000000001</v>
      </c>
      <c r="P87" s="101"/>
    </row>
    <row r="88" spans="1:16" ht="24" customHeight="1" x14ac:dyDescent="0.35">
      <c r="A88" s="14"/>
      <c r="B88" s="40" t="s">
        <v>66</v>
      </c>
      <c r="C88" s="81">
        <v>0</v>
      </c>
      <c r="D88" s="99">
        <f t="shared" ref="D88:D89" si="69">C88*0.19</f>
        <v>0</v>
      </c>
      <c r="E88" s="229">
        <f t="shared" ref="E88:E97" si="70">C88+D88</f>
        <v>0</v>
      </c>
      <c r="F88" s="288">
        <f>F90</f>
        <v>0</v>
      </c>
      <c r="G88" s="45">
        <f t="shared" ref="G88" si="71">F88*0.19</f>
        <v>0</v>
      </c>
      <c r="H88" s="289">
        <f t="shared" ref="H88:H90" si="72">F88+G88</f>
        <v>0</v>
      </c>
      <c r="I88" s="255">
        <f t="shared" si="67"/>
        <v>0</v>
      </c>
      <c r="J88" s="155">
        <f t="shared" si="57"/>
        <v>0</v>
      </c>
      <c r="K88" s="323">
        <f t="shared" si="58"/>
        <v>0</v>
      </c>
      <c r="L88" s="334">
        <f t="shared" si="59"/>
        <v>0</v>
      </c>
      <c r="M88" s="139">
        <f t="shared" si="60"/>
        <v>0</v>
      </c>
      <c r="N88" s="335">
        <f t="shared" si="61"/>
        <v>0</v>
      </c>
      <c r="P88" s="101"/>
    </row>
    <row r="89" spans="1:16" ht="24" customHeight="1" x14ac:dyDescent="0.35">
      <c r="A89" s="198"/>
      <c r="B89" s="460" t="s">
        <v>157</v>
      </c>
      <c r="C89" s="200">
        <v>0</v>
      </c>
      <c r="D89" s="461">
        <f t="shared" si="69"/>
        <v>0</v>
      </c>
      <c r="E89" s="462">
        <f t="shared" si="70"/>
        <v>0</v>
      </c>
      <c r="F89" s="301">
        <v>0</v>
      </c>
      <c r="G89" s="463">
        <f t="shared" ref="G89" si="73">F89*0.19</f>
        <v>0</v>
      </c>
      <c r="H89" s="464">
        <f t="shared" ref="H89" si="74">F89+G89</f>
        <v>0</v>
      </c>
      <c r="I89" s="262">
        <f t="shared" ref="I89" si="75">C89-F89</f>
        <v>0</v>
      </c>
      <c r="J89" s="155">
        <f t="shared" ref="J89" si="76">I89*0.21</f>
        <v>0</v>
      </c>
      <c r="K89" s="323">
        <f t="shared" ref="K89" si="77">I89+J89</f>
        <v>0</v>
      </c>
      <c r="L89" s="332">
        <f t="shared" ref="L89" si="78">F89+I89</f>
        <v>0</v>
      </c>
      <c r="M89" s="202">
        <f t="shared" ref="M89" si="79">G89+J89</f>
        <v>0</v>
      </c>
      <c r="N89" s="333">
        <f t="shared" ref="N89" si="80">H89+K89</f>
        <v>0</v>
      </c>
      <c r="P89" s="101"/>
    </row>
    <row r="90" spans="1:16" ht="21" x14ac:dyDescent="0.35">
      <c r="A90" s="14" t="s">
        <v>67</v>
      </c>
      <c r="B90" s="15" t="s">
        <v>68</v>
      </c>
      <c r="C90" s="42">
        <v>0</v>
      </c>
      <c r="D90" s="43">
        <f t="shared" ref="D90:D97" si="81">C90*19%</f>
        <v>0</v>
      </c>
      <c r="E90" s="230">
        <f t="shared" si="70"/>
        <v>0</v>
      </c>
      <c r="F90" s="288">
        <v>0</v>
      </c>
      <c r="G90" s="45">
        <f t="shared" ref="G90" si="82">F90*19%</f>
        <v>0</v>
      </c>
      <c r="H90" s="289">
        <f t="shared" si="72"/>
        <v>0</v>
      </c>
      <c r="I90" s="255">
        <f t="shared" si="67"/>
        <v>0</v>
      </c>
      <c r="J90" s="155">
        <f t="shared" si="57"/>
        <v>0</v>
      </c>
      <c r="K90" s="323">
        <f t="shared" si="58"/>
        <v>0</v>
      </c>
      <c r="L90" s="334">
        <f t="shared" si="59"/>
        <v>0</v>
      </c>
      <c r="M90" s="139">
        <f t="shared" si="60"/>
        <v>0</v>
      </c>
      <c r="N90" s="335">
        <f t="shared" si="61"/>
        <v>0</v>
      </c>
      <c r="P90" s="101"/>
    </row>
    <row r="91" spans="1:16" ht="21" x14ac:dyDescent="0.35">
      <c r="A91" s="14" t="s">
        <v>69</v>
      </c>
      <c r="B91" s="15" t="s">
        <v>70</v>
      </c>
      <c r="C91" s="200">
        <f>C92+C93</f>
        <v>250000</v>
      </c>
      <c r="D91" s="200">
        <f t="shared" ref="D91:E91" si="83">D92+D93</f>
        <v>47500</v>
      </c>
      <c r="E91" s="241">
        <f t="shared" si="83"/>
        <v>297500</v>
      </c>
      <c r="F91" s="301">
        <f>F92+F93</f>
        <v>0</v>
      </c>
      <c r="G91" s="201">
        <f t="shared" ref="G91:H91" si="84">G92+G93</f>
        <v>0</v>
      </c>
      <c r="H91" s="302">
        <f t="shared" si="84"/>
        <v>0</v>
      </c>
      <c r="I91" s="262">
        <f t="shared" si="67"/>
        <v>250000</v>
      </c>
      <c r="J91" s="155">
        <f t="shared" si="57"/>
        <v>52500</v>
      </c>
      <c r="K91" s="323">
        <f t="shared" si="58"/>
        <v>302500</v>
      </c>
      <c r="L91" s="332">
        <f t="shared" si="59"/>
        <v>250000</v>
      </c>
      <c r="M91" s="202">
        <f t="shared" si="60"/>
        <v>52500</v>
      </c>
      <c r="N91" s="333">
        <f t="shared" si="61"/>
        <v>302500</v>
      </c>
      <c r="P91" s="101"/>
    </row>
    <row r="92" spans="1:16" ht="27.75" customHeight="1" x14ac:dyDescent="0.35">
      <c r="A92" s="14"/>
      <c r="B92" s="15" t="s">
        <v>71</v>
      </c>
      <c r="C92" s="42">
        <v>250000</v>
      </c>
      <c r="D92" s="43">
        <f t="shared" ref="D92:D93" si="85">C92*0.19</f>
        <v>47500</v>
      </c>
      <c r="E92" s="230">
        <f t="shared" si="70"/>
        <v>297500</v>
      </c>
      <c r="F92" s="288">
        <v>0</v>
      </c>
      <c r="G92" s="45">
        <f t="shared" ref="G92:G93" si="86">F92*0.19</f>
        <v>0</v>
      </c>
      <c r="H92" s="289">
        <f t="shared" ref="H92:H97" si="87">F92+G92</f>
        <v>0</v>
      </c>
      <c r="I92" s="255">
        <f t="shared" si="67"/>
        <v>250000</v>
      </c>
      <c r="J92" s="155">
        <f t="shared" si="57"/>
        <v>52500</v>
      </c>
      <c r="K92" s="323">
        <f t="shared" si="58"/>
        <v>302500</v>
      </c>
      <c r="L92" s="334">
        <f t="shared" si="59"/>
        <v>250000</v>
      </c>
      <c r="M92" s="139">
        <f t="shared" si="60"/>
        <v>52500</v>
      </c>
      <c r="N92" s="335">
        <f t="shared" si="61"/>
        <v>302500</v>
      </c>
      <c r="P92" s="101"/>
    </row>
    <row r="93" spans="1:16" ht="28.5" customHeight="1" x14ac:dyDescent="0.35">
      <c r="A93" s="14"/>
      <c r="B93" s="15" t="s">
        <v>72</v>
      </c>
      <c r="C93" s="42">
        <v>0</v>
      </c>
      <c r="D93" s="43">
        <f t="shared" si="85"/>
        <v>0</v>
      </c>
      <c r="E93" s="230">
        <f t="shared" si="70"/>
        <v>0</v>
      </c>
      <c r="F93" s="288">
        <v>0</v>
      </c>
      <c r="G93" s="45">
        <f t="shared" si="86"/>
        <v>0</v>
      </c>
      <c r="H93" s="289">
        <f t="shared" si="87"/>
        <v>0</v>
      </c>
      <c r="I93" s="255">
        <f t="shared" si="67"/>
        <v>0</v>
      </c>
      <c r="J93" s="155">
        <f t="shared" si="57"/>
        <v>0</v>
      </c>
      <c r="K93" s="323">
        <f t="shared" si="58"/>
        <v>0</v>
      </c>
      <c r="L93" s="334">
        <f t="shared" si="59"/>
        <v>0</v>
      </c>
      <c r="M93" s="139">
        <f t="shared" si="60"/>
        <v>0</v>
      </c>
      <c r="N93" s="335">
        <f t="shared" si="61"/>
        <v>0</v>
      </c>
      <c r="P93" s="101"/>
    </row>
    <row r="94" spans="1:16" ht="28.5" customHeight="1" x14ac:dyDescent="0.35">
      <c r="A94" s="14"/>
      <c r="B94" s="15" t="s">
        <v>158</v>
      </c>
      <c r="C94" s="42">
        <v>0</v>
      </c>
      <c r="D94" s="43">
        <f t="shared" ref="D94" si="88">C94*0.19</f>
        <v>0</v>
      </c>
      <c r="E94" s="230">
        <f t="shared" ref="E94" si="89">C94+D94</f>
        <v>0</v>
      </c>
      <c r="F94" s="288">
        <v>0</v>
      </c>
      <c r="G94" s="45">
        <f t="shared" ref="G94" si="90">F94*0.19</f>
        <v>0</v>
      </c>
      <c r="H94" s="289">
        <f t="shared" ref="H94" si="91">F94+G94</f>
        <v>0</v>
      </c>
      <c r="I94" s="255">
        <f t="shared" si="67"/>
        <v>0</v>
      </c>
      <c r="J94" s="155">
        <f t="shared" si="57"/>
        <v>0</v>
      </c>
      <c r="K94" s="323">
        <f t="shared" si="58"/>
        <v>0</v>
      </c>
      <c r="L94" s="334">
        <f t="shared" si="59"/>
        <v>0</v>
      </c>
      <c r="M94" s="139">
        <f t="shared" ref="M94" si="92">G94+J94</f>
        <v>0</v>
      </c>
      <c r="N94" s="335">
        <f t="shared" ref="N94" si="93">H94+K94</f>
        <v>0</v>
      </c>
      <c r="P94" s="101"/>
    </row>
    <row r="95" spans="1:16" ht="42" x14ac:dyDescent="0.35">
      <c r="A95" s="14" t="s">
        <v>73</v>
      </c>
      <c r="B95" s="16" t="s">
        <v>74</v>
      </c>
      <c r="C95" s="47">
        <v>0</v>
      </c>
      <c r="D95" s="48">
        <f t="shared" si="81"/>
        <v>0</v>
      </c>
      <c r="E95" s="234">
        <f t="shared" si="70"/>
        <v>0</v>
      </c>
      <c r="F95" s="296">
        <v>0</v>
      </c>
      <c r="G95" s="50">
        <f t="shared" ref="G95:G97" si="94">F95*19%</f>
        <v>0</v>
      </c>
      <c r="H95" s="297">
        <f t="shared" si="87"/>
        <v>0</v>
      </c>
      <c r="I95" s="259">
        <f t="shared" si="67"/>
        <v>0</v>
      </c>
      <c r="J95" s="155">
        <f t="shared" si="57"/>
        <v>0</v>
      </c>
      <c r="K95" s="323">
        <f t="shared" si="58"/>
        <v>0</v>
      </c>
      <c r="L95" s="334">
        <f t="shared" si="59"/>
        <v>0</v>
      </c>
      <c r="M95" s="139">
        <f t="shared" si="60"/>
        <v>0</v>
      </c>
      <c r="N95" s="335">
        <f t="shared" si="61"/>
        <v>0</v>
      </c>
      <c r="P95" s="101"/>
    </row>
    <row r="96" spans="1:16" ht="21" x14ac:dyDescent="0.35">
      <c r="A96" s="14" t="s">
        <v>75</v>
      </c>
      <c r="B96" s="16" t="s">
        <v>76</v>
      </c>
      <c r="C96" s="42">
        <v>0</v>
      </c>
      <c r="D96" s="43">
        <f t="shared" si="81"/>
        <v>0</v>
      </c>
      <c r="E96" s="230">
        <f t="shared" si="70"/>
        <v>0</v>
      </c>
      <c r="F96" s="288">
        <v>0</v>
      </c>
      <c r="G96" s="45">
        <f t="shared" si="94"/>
        <v>0</v>
      </c>
      <c r="H96" s="289">
        <f t="shared" si="87"/>
        <v>0</v>
      </c>
      <c r="I96" s="255">
        <f t="shared" si="67"/>
        <v>0</v>
      </c>
      <c r="J96" s="155">
        <f t="shared" si="57"/>
        <v>0</v>
      </c>
      <c r="K96" s="323">
        <f t="shared" si="58"/>
        <v>0</v>
      </c>
      <c r="L96" s="334">
        <f t="shared" si="59"/>
        <v>0</v>
      </c>
      <c r="M96" s="139">
        <f t="shared" si="60"/>
        <v>0</v>
      </c>
      <c r="N96" s="335">
        <f t="shared" si="61"/>
        <v>0</v>
      </c>
      <c r="P96" s="101"/>
    </row>
    <row r="97" spans="1:16" ht="21" x14ac:dyDescent="0.35">
      <c r="A97" s="14" t="s">
        <v>77</v>
      </c>
      <c r="B97" s="16" t="s">
        <v>78</v>
      </c>
      <c r="C97" s="42">
        <v>0</v>
      </c>
      <c r="D97" s="43">
        <f t="shared" si="81"/>
        <v>0</v>
      </c>
      <c r="E97" s="230">
        <f t="shared" si="70"/>
        <v>0</v>
      </c>
      <c r="F97" s="288">
        <v>0</v>
      </c>
      <c r="G97" s="45">
        <f t="shared" si="94"/>
        <v>0</v>
      </c>
      <c r="H97" s="289">
        <f t="shared" si="87"/>
        <v>0</v>
      </c>
      <c r="I97" s="255">
        <f t="shared" si="67"/>
        <v>0</v>
      </c>
      <c r="J97" s="155">
        <f t="shared" si="57"/>
        <v>0</v>
      </c>
      <c r="K97" s="323">
        <f t="shared" si="58"/>
        <v>0</v>
      </c>
      <c r="L97" s="334">
        <f t="shared" si="59"/>
        <v>0</v>
      </c>
      <c r="M97" s="139">
        <f t="shared" si="60"/>
        <v>0</v>
      </c>
      <c r="N97" s="335">
        <f t="shared" si="61"/>
        <v>0</v>
      </c>
      <c r="P97" s="101"/>
    </row>
    <row r="98" spans="1:16" ht="21.75" thickBot="1" x14ac:dyDescent="0.4">
      <c r="A98" s="498" t="s">
        <v>79</v>
      </c>
      <c r="B98" s="499"/>
      <c r="C98" s="70">
        <f t="shared" ref="C98:N98" si="95">C47+C90+C91+C95+C96+C97</f>
        <v>1015503.9999999999</v>
      </c>
      <c r="D98" s="70">
        <f t="shared" si="95"/>
        <v>192945.75999999998</v>
      </c>
      <c r="E98" s="228">
        <f t="shared" si="95"/>
        <v>1208449.7599999998</v>
      </c>
      <c r="F98" s="284">
        <f t="shared" si="95"/>
        <v>439287.24</v>
      </c>
      <c r="G98" s="69">
        <f t="shared" si="95"/>
        <v>83464.575599999996</v>
      </c>
      <c r="H98" s="285">
        <f t="shared" si="95"/>
        <v>522751.81559999997</v>
      </c>
      <c r="I98" s="253">
        <f t="shared" si="95"/>
        <v>576216.75999999989</v>
      </c>
      <c r="J98" s="149">
        <f t="shared" si="95"/>
        <v>121005.51959999997</v>
      </c>
      <c r="K98" s="314">
        <f t="shared" si="95"/>
        <v>697222.27959999989</v>
      </c>
      <c r="L98" s="128">
        <f t="shared" si="95"/>
        <v>1015503.9999999999</v>
      </c>
      <c r="M98" s="129">
        <f t="shared" si="95"/>
        <v>204470.09519999998</v>
      </c>
      <c r="N98" s="130">
        <f t="shared" si="95"/>
        <v>1219974.0951999999</v>
      </c>
      <c r="P98" s="101"/>
    </row>
    <row r="99" spans="1:16" ht="21" x14ac:dyDescent="0.25">
      <c r="A99" s="506" t="s">
        <v>80</v>
      </c>
      <c r="B99" s="507"/>
      <c r="C99" s="507"/>
      <c r="D99" s="507"/>
      <c r="E99" s="507"/>
      <c r="F99" s="281"/>
      <c r="G99" s="282"/>
      <c r="H99" s="283"/>
      <c r="I99" s="148"/>
      <c r="J99" s="148"/>
      <c r="K99" s="148"/>
      <c r="L99" s="126"/>
      <c r="M99" s="328"/>
      <c r="N99" s="127"/>
      <c r="P99" s="101"/>
    </row>
    <row r="100" spans="1:16" s="2" customFormat="1" ht="21" x14ac:dyDescent="0.35">
      <c r="A100" s="39" t="s">
        <v>81</v>
      </c>
      <c r="B100" s="203" t="s">
        <v>82</v>
      </c>
      <c r="C100" s="99">
        <f>C101+C102</f>
        <v>5583.45</v>
      </c>
      <c r="D100" s="99">
        <f t="shared" ref="D100:E100" si="96">D101+D102</f>
        <v>1060.8554999999999</v>
      </c>
      <c r="E100" s="229">
        <f t="shared" si="96"/>
        <v>6644.3054999999995</v>
      </c>
      <c r="F100" s="286">
        <f>F101+F102</f>
        <v>1715.66</v>
      </c>
      <c r="G100" s="98">
        <f t="shared" ref="G100:H100" si="97">G101+G102</f>
        <v>325.97540000000004</v>
      </c>
      <c r="H100" s="287">
        <f t="shared" si="97"/>
        <v>2041.6354000000001</v>
      </c>
      <c r="I100" s="254">
        <f t="shared" ref="I100:I110" si="98">C100-F100</f>
        <v>3867.79</v>
      </c>
      <c r="J100" s="174">
        <f>I100*0.21</f>
        <v>812.23590000000002</v>
      </c>
      <c r="K100" s="315">
        <f>I100+J100</f>
        <v>4680.0258999999996</v>
      </c>
      <c r="L100" s="175">
        <f>F100+I100</f>
        <v>5583.45</v>
      </c>
      <c r="M100" s="175">
        <f t="shared" ref="M100:N100" si="99">G100+J100</f>
        <v>1138.2112999999999</v>
      </c>
      <c r="N100" s="330">
        <f t="shared" si="99"/>
        <v>6721.6612999999998</v>
      </c>
      <c r="P100" s="173"/>
    </row>
    <row r="101" spans="1:16" ht="47.25" customHeight="1" x14ac:dyDescent="0.35">
      <c r="A101" s="14"/>
      <c r="B101" s="25" t="s">
        <v>83</v>
      </c>
      <c r="C101" s="47">
        <v>5583.45</v>
      </c>
      <c r="D101" s="48">
        <f t="shared" ref="D101:D110" si="100">C101*19%</f>
        <v>1060.8554999999999</v>
      </c>
      <c r="E101" s="234">
        <f t="shared" ref="E101:E102" si="101">C101+D101</f>
        <v>6644.3054999999995</v>
      </c>
      <c r="F101" s="296">
        <f>210.67+629.7+767.72+107.57</f>
        <v>1715.66</v>
      </c>
      <c r="G101" s="50">
        <f t="shared" ref="G101:G102" si="102">F101*19%</f>
        <v>325.97540000000004</v>
      </c>
      <c r="H101" s="297">
        <f t="shared" ref="H101:H102" si="103">F101+G101</f>
        <v>2041.6354000000001</v>
      </c>
      <c r="I101" s="259">
        <f t="shared" si="98"/>
        <v>3867.79</v>
      </c>
      <c r="J101" s="156">
        <f>I101*0.21</f>
        <v>812.23590000000002</v>
      </c>
      <c r="K101" s="320">
        <f>I101+J101</f>
        <v>4680.0258999999996</v>
      </c>
      <c r="L101" s="131">
        <f t="shared" ref="L101:L110" si="104">F101+I101</f>
        <v>5583.45</v>
      </c>
      <c r="M101" s="131">
        <f t="shared" ref="M101:M110" si="105">G101+J101</f>
        <v>1138.2112999999999</v>
      </c>
      <c r="N101" s="331">
        <f t="shared" ref="N101:N110" si="106">H101+K101</f>
        <v>6721.6612999999998</v>
      </c>
      <c r="P101" s="101"/>
    </row>
    <row r="102" spans="1:16" ht="21.75" thickBot="1" x14ac:dyDescent="0.4">
      <c r="A102" s="9"/>
      <c r="B102" s="10" t="s">
        <v>84</v>
      </c>
      <c r="C102" s="42">
        <v>0</v>
      </c>
      <c r="D102" s="43">
        <f t="shared" si="100"/>
        <v>0</v>
      </c>
      <c r="E102" s="230">
        <f t="shared" si="101"/>
        <v>0</v>
      </c>
      <c r="F102" s="288">
        <v>0</v>
      </c>
      <c r="G102" s="45">
        <f t="shared" si="102"/>
        <v>0</v>
      </c>
      <c r="H102" s="289">
        <f t="shared" si="103"/>
        <v>0</v>
      </c>
      <c r="I102" s="255">
        <f t="shared" si="98"/>
        <v>0</v>
      </c>
      <c r="J102" s="156">
        <f>I102*0.21</f>
        <v>0</v>
      </c>
      <c r="K102" s="320">
        <f>I102+J102</f>
        <v>0</v>
      </c>
      <c r="L102" s="430">
        <f t="shared" si="104"/>
        <v>0</v>
      </c>
      <c r="M102" s="430">
        <f t="shared" si="105"/>
        <v>0</v>
      </c>
      <c r="N102" s="432">
        <f t="shared" si="106"/>
        <v>0</v>
      </c>
      <c r="P102" s="101"/>
    </row>
    <row r="103" spans="1:16" s="2" customFormat="1" ht="21.75" thickTop="1" x14ac:dyDescent="0.35">
      <c r="A103" s="186" t="s">
        <v>85</v>
      </c>
      <c r="B103" s="204" t="s">
        <v>86</v>
      </c>
      <c r="C103" s="188">
        <f t="shared" ref="C103:H103" si="107">SUM(C104:C108)</f>
        <v>0</v>
      </c>
      <c r="D103" s="188">
        <f t="shared" si="107"/>
        <v>0</v>
      </c>
      <c r="E103" s="233">
        <f t="shared" si="107"/>
        <v>0</v>
      </c>
      <c r="F103" s="294">
        <f t="shared" si="107"/>
        <v>0</v>
      </c>
      <c r="G103" s="189">
        <f t="shared" si="107"/>
        <v>0</v>
      </c>
      <c r="H103" s="295">
        <f t="shared" si="107"/>
        <v>0</v>
      </c>
      <c r="I103" s="258">
        <f t="shared" si="98"/>
        <v>0</v>
      </c>
      <c r="J103" s="205">
        <v>0</v>
      </c>
      <c r="K103" s="319">
        <f>I103+J103</f>
        <v>0</v>
      </c>
      <c r="L103" s="481">
        <f t="shared" si="104"/>
        <v>0</v>
      </c>
      <c r="M103" s="481">
        <f t="shared" si="105"/>
        <v>0</v>
      </c>
      <c r="N103" s="482">
        <f t="shared" si="106"/>
        <v>0</v>
      </c>
      <c r="P103" s="173"/>
    </row>
    <row r="104" spans="1:16" ht="42" x14ac:dyDescent="0.35">
      <c r="A104" s="14"/>
      <c r="B104" s="16" t="s">
        <v>87</v>
      </c>
      <c r="C104" s="47">
        <v>0</v>
      </c>
      <c r="D104" s="87">
        <v>0</v>
      </c>
      <c r="E104" s="234">
        <f t="shared" ref="E104:E110" si="108">C104+D104</f>
        <v>0</v>
      </c>
      <c r="F104" s="296">
        <v>0</v>
      </c>
      <c r="G104" s="86">
        <v>0</v>
      </c>
      <c r="H104" s="297">
        <f t="shared" ref="H104:H110" si="109">F104+G104</f>
        <v>0</v>
      </c>
      <c r="I104" s="259">
        <f t="shared" si="98"/>
        <v>0</v>
      </c>
      <c r="J104" s="157">
        <f t="shared" ref="J104:J108" si="110">D104-G104</f>
        <v>0</v>
      </c>
      <c r="K104" s="320">
        <f>I104+J104</f>
        <v>0</v>
      </c>
      <c r="L104" s="131">
        <f t="shared" si="104"/>
        <v>0</v>
      </c>
      <c r="M104" s="131">
        <f t="shared" si="105"/>
        <v>0</v>
      </c>
      <c r="N104" s="331">
        <f t="shared" si="106"/>
        <v>0</v>
      </c>
      <c r="P104" s="101"/>
    </row>
    <row r="105" spans="1:16" ht="42" x14ac:dyDescent="0.35">
      <c r="A105" s="14"/>
      <c r="B105" s="16" t="s">
        <v>88</v>
      </c>
      <c r="C105" s="47">
        <v>0</v>
      </c>
      <c r="D105" s="87">
        <v>0</v>
      </c>
      <c r="E105" s="234">
        <f t="shared" si="108"/>
        <v>0</v>
      </c>
      <c r="F105" s="296">
        <v>0</v>
      </c>
      <c r="G105" s="86">
        <v>0</v>
      </c>
      <c r="H105" s="297">
        <f t="shared" si="109"/>
        <v>0</v>
      </c>
      <c r="I105" s="259">
        <f t="shared" si="98"/>
        <v>0</v>
      </c>
      <c r="J105" s="157">
        <f t="shared" si="110"/>
        <v>0</v>
      </c>
      <c r="K105" s="320">
        <f t="shared" ref="K105:K110" si="111">I105+J105</f>
        <v>0</v>
      </c>
      <c r="L105" s="131">
        <f t="shared" si="104"/>
        <v>0</v>
      </c>
      <c r="M105" s="131">
        <f t="shared" si="105"/>
        <v>0</v>
      </c>
      <c r="N105" s="331">
        <f t="shared" si="106"/>
        <v>0</v>
      </c>
      <c r="P105" s="101"/>
    </row>
    <row r="106" spans="1:16" ht="42" x14ac:dyDescent="0.35">
      <c r="A106" s="14"/>
      <c r="B106" s="16" t="s">
        <v>89</v>
      </c>
      <c r="C106" s="47">
        <v>0</v>
      </c>
      <c r="D106" s="87">
        <v>0</v>
      </c>
      <c r="E106" s="234">
        <f t="shared" si="108"/>
        <v>0</v>
      </c>
      <c r="F106" s="296">
        <v>0</v>
      </c>
      <c r="G106" s="86">
        <v>0</v>
      </c>
      <c r="H106" s="297">
        <f t="shared" si="109"/>
        <v>0</v>
      </c>
      <c r="I106" s="259">
        <f t="shared" si="98"/>
        <v>0</v>
      </c>
      <c r="J106" s="157">
        <f t="shared" si="110"/>
        <v>0</v>
      </c>
      <c r="K106" s="320">
        <f t="shared" si="111"/>
        <v>0</v>
      </c>
      <c r="L106" s="131">
        <f t="shared" si="104"/>
        <v>0</v>
      </c>
      <c r="M106" s="131">
        <f t="shared" si="105"/>
        <v>0</v>
      </c>
      <c r="N106" s="331">
        <f t="shared" si="106"/>
        <v>0</v>
      </c>
      <c r="P106" s="101"/>
    </row>
    <row r="107" spans="1:16" ht="21" x14ac:dyDescent="0.35">
      <c r="A107" s="14"/>
      <c r="B107" s="16" t="s">
        <v>90</v>
      </c>
      <c r="C107" s="42">
        <v>0</v>
      </c>
      <c r="D107" s="88">
        <v>0</v>
      </c>
      <c r="E107" s="230">
        <f t="shared" si="108"/>
        <v>0</v>
      </c>
      <c r="F107" s="288">
        <v>0</v>
      </c>
      <c r="G107" s="85">
        <v>0</v>
      </c>
      <c r="H107" s="289">
        <f t="shared" si="109"/>
        <v>0</v>
      </c>
      <c r="I107" s="255">
        <f t="shared" si="98"/>
        <v>0</v>
      </c>
      <c r="J107" s="158">
        <f t="shared" si="110"/>
        <v>0</v>
      </c>
      <c r="K107" s="320">
        <f t="shared" si="111"/>
        <v>0</v>
      </c>
      <c r="L107" s="131">
        <f t="shared" si="104"/>
        <v>0</v>
      </c>
      <c r="M107" s="131">
        <f t="shared" si="105"/>
        <v>0</v>
      </c>
      <c r="N107" s="331">
        <f t="shared" si="106"/>
        <v>0</v>
      </c>
      <c r="P107" s="101"/>
    </row>
    <row r="108" spans="1:16" ht="42.75" thickBot="1" x14ac:dyDescent="0.4">
      <c r="A108" s="9"/>
      <c r="B108" s="24" t="s">
        <v>91</v>
      </c>
      <c r="C108" s="93">
        <v>0</v>
      </c>
      <c r="D108" s="92">
        <v>0</v>
      </c>
      <c r="E108" s="243">
        <f t="shared" si="108"/>
        <v>0</v>
      </c>
      <c r="F108" s="305">
        <v>0</v>
      </c>
      <c r="G108" s="91">
        <v>0</v>
      </c>
      <c r="H108" s="306">
        <f t="shared" si="109"/>
        <v>0</v>
      </c>
      <c r="I108" s="264">
        <f t="shared" si="98"/>
        <v>0</v>
      </c>
      <c r="J108" s="159">
        <f t="shared" si="110"/>
        <v>0</v>
      </c>
      <c r="K108" s="477">
        <f t="shared" si="111"/>
        <v>0</v>
      </c>
      <c r="L108" s="430">
        <f t="shared" si="104"/>
        <v>0</v>
      </c>
      <c r="M108" s="430">
        <f t="shared" si="105"/>
        <v>0</v>
      </c>
      <c r="N108" s="432">
        <f t="shared" si="106"/>
        <v>0</v>
      </c>
      <c r="P108" s="101"/>
    </row>
    <row r="109" spans="1:16" ht="22.5" thickTop="1" thickBot="1" x14ac:dyDescent="0.4">
      <c r="A109" s="21" t="s">
        <v>92</v>
      </c>
      <c r="B109" s="22" t="s">
        <v>93</v>
      </c>
      <c r="C109" s="77">
        <f>45582.97+62462.56</f>
        <v>108045.53</v>
      </c>
      <c r="D109" s="78">
        <f t="shared" si="100"/>
        <v>20528.650699999998</v>
      </c>
      <c r="E109" s="244">
        <f t="shared" si="108"/>
        <v>128574.1807</v>
      </c>
      <c r="F109" s="275">
        <v>0</v>
      </c>
      <c r="G109" s="58">
        <f t="shared" ref="G109:G110" si="112">F109*19%</f>
        <v>0</v>
      </c>
      <c r="H109" s="276">
        <f t="shared" si="109"/>
        <v>0</v>
      </c>
      <c r="I109" s="250">
        <f t="shared" si="98"/>
        <v>108045.53</v>
      </c>
      <c r="J109" s="160">
        <f>I109*0.21-14154.2</f>
        <v>8535.3612999999968</v>
      </c>
      <c r="K109" s="478">
        <f t="shared" si="111"/>
        <v>116580.89129999999</v>
      </c>
      <c r="L109" s="479">
        <f t="shared" si="104"/>
        <v>108045.53</v>
      </c>
      <c r="M109" s="479">
        <f t="shared" si="105"/>
        <v>8535.3612999999968</v>
      </c>
      <c r="N109" s="480">
        <f t="shared" si="106"/>
        <v>116580.89129999999</v>
      </c>
      <c r="P109" s="101"/>
    </row>
    <row r="110" spans="1:16" ht="22.5" thickTop="1" thickBot="1" x14ac:dyDescent="0.4">
      <c r="A110" s="11" t="s">
        <v>94</v>
      </c>
      <c r="B110" s="13" t="s">
        <v>95</v>
      </c>
      <c r="C110" s="61">
        <v>4500</v>
      </c>
      <c r="D110" s="60">
        <f t="shared" si="100"/>
        <v>855</v>
      </c>
      <c r="E110" s="225">
        <f t="shared" si="108"/>
        <v>5355</v>
      </c>
      <c r="F110" s="275">
        <v>500</v>
      </c>
      <c r="G110" s="58">
        <f t="shared" si="112"/>
        <v>95</v>
      </c>
      <c r="H110" s="276">
        <f t="shared" si="109"/>
        <v>595</v>
      </c>
      <c r="I110" s="250">
        <f t="shared" si="98"/>
        <v>4000</v>
      </c>
      <c r="J110" s="160">
        <f>I110*0.21</f>
        <v>840</v>
      </c>
      <c r="K110" s="477">
        <f t="shared" si="111"/>
        <v>4840</v>
      </c>
      <c r="L110" s="430">
        <f t="shared" si="104"/>
        <v>4500</v>
      </c>
      <c r="M110" s="430">
        <f t="shared" si="105"/>
        <v>935</v>
      </c>
      <c r="N110" s="432">
        <f t="shared" si="106"/>
        <v>5435</v>
      </c>
      <c r="P110" s="101"/>
    </row>
    <row r="111" spans="1:16" ht="22.5" thickTop="1" thickBot="1" x14ac:dyDescent="0.4">
      <c r="A111" s="508" t="s">
        <v>96</v>
      </c>
      <c r="B111" s="509"/>
      <c r="C111" s="65">
        <f>C100+C103+C109+C110</f>
        <v>118128.98</v>
      </c>
      <c r="D111" s="65">
        <f t="shared" ref="D111:E111" si="113">D100+D103+D109+D110</f>
        <v>22444.5062</v>
      </c>
      <c r="E111" s="227">
        <f t="shared" si="113"/>
        <v>140573.48619999998</v>
      </c>
      <c r="F111" s="279">
        <f>F100+F103+F109+F110</f>
        <v>2215.66</v>
      </c>
      <c r="G111" s="66">
        <f t="shared" ref="G111:N111" si="114">G100+G103+G109+G110</f>
        <v>420.97540000000004</v>
      </c>
      <c r="H111" s="280">
        <f t="shared" si="114"/>
        <v>2636.6354000000001</v>
      </c>
      <c r="I111" s="252">
        <f t="shared" si="114"/>
        <v>115913.31999999999</v>
      </c>
      <c r="J111" s="153">
        <f t="shared" si="114"/>
        <v>10187.597199999997</v>
      </c>
      <c r="K111" s="322">
        <f t="shared" si="114"/>
        <v>126100.91719999998</v>
      </c>
      <c r="L111" s="123">
        <f t="shared" si="114"/>
        <v>118128.98</v>
      </c>
      <c r="M111" s="124">
        <f t="shared" si="114"/>
        <v>10608.572599999996</v>
      </c>
      <c r="N111" s="125">
        <f t="shared" si="114"/>
        <v>128737.5526</v>
      </c>
      <c r="P111" s="101"/>
    </row>
    <row r="112" spans="1:16" ht="21" x14ac:dyDescent="0.25">
      <c r="A112" s="510" t="s">
        <v>97</v>
      </c>
      <c r="B112" s="507"/>
      <c r="C112" s="507"/>
      <c r="D112" s="507"/>
      <c r="E112" s="507"/>
      <c r="F112" s="281"/>
      <c r="G112" s="282"/>
      <c r="H112" s="283"/>
      <c r="I112" s="148"/>
      <c r="J112" s="148"/>
      <c r="K112" s="148"/>
      <c r="L112" s="126"/>
      <c r="M112" s="328"/>
      <c r="N112" s="127"/>
      <c r="P112" s="101"/>
    </row>
    <row r="113" spans="1:16" ht="21" x14ac:dyDescent="0.35">
      <c r="A113" s="14" t="s">
        <v>98</v>
      </c>
      <c r="B113" s="26" t="s">
        <v>99</v>
      </c>
      <c r="C113" s="42">
        <v>0</v>
      </c>
      <c r="D113" s="43">
        <f>C113*19%</f>
        <v>0</v>
      </c>
      <c r="E113" s="230">
        <f>C113+D113</f>
        <v>0</v>
      </c>
      <c r="F113" s="288">
        <v>0</v>
      </c>
      <c r="G113" s="45">
        <f>F113*19%</f>
        <v>0</v>
      </c>
      <c r="H113" s="289">
        <f>F113+G113</f>
        <v>0</v>
      </c>
      <c r="I113" s="255">
        <f t="shared" ref="I113:I115" si="115">C113-F113</f>
        <v>0</v>
      </c>
      <c r="J113" s="161">
        <f>I113*0.21</f>
        <v>0</v>
      </c>
      <c r="K113" s="316">
        <f>I113+J113</f>
        <v>0</v>
      </c>
      <c r="L113" s="133">
        <f>F113+I113</f>
        <v>0</v>
      </c>
      <c r="M113" s="133">
        <f t="shared" ref="M113:N113" si="116">G113+J113</f>
        <v>0</v>
      </c>
      <c r="N113" s="336">
        <f t="shared" si="116"/>
        <v>0</v>
      </c>
      <c r="P113" s="101"/>
    </row>
    <row r="114" spans="1:16" ht="21" x14ac:dyDescent="0.35">
      <c r="A114" s="14" t="s">
        <v>100</v>
      </c>
      <c r="B114" s="15" t="s">
        <v>101</v>
      </c>
      <c r="C114" s="42">
        <v>0</v>
      </c>
      <c r="D114" s="43">
        <f t="shared" ref="D114" si="117">C114*19%</f>
        <v>0</v>
      </c>
      <c r="E114" s="230">
        <f t="shared" ref="E114" si="118">C114+D114</f>
        <v>0</v>
      </c>
      <c r="F114" s="288">
        <v>0</v>
      </c>
      <c r="G114" s="45">
        <f t="shared" ref="G114" si="119">F114*19%</f>
        <v>0</v>
      </c>
      <c r="H114" s="289">
        <f t="shared" ref="H114" si="120">F114+G114</f>
        <v>0</v>
      </c>
      <c r="I114" s="255">
        <f t="shared" si="115"/>
        <v>0</v>
      </c>
      <c r="J114" s="161">
        <f>I114*0.21</f>
        <v>0</v>
      </c>
      <c r="K114" s="316">
        <f>I114+J114</f>
        <v>0</v>
      </c>
      <c r="L114" s="133">
        <f t="shared" ref="L114:L115" si="121">F114+I114</f>
        <v>0</v>
      </c>
      <c r="M114" s="133">
        <f t="shared" ref="M114:M115" si="122">G114+J114</f>
        <v>0</v>
      </c>
      <c r="N114" s="336">
        <f t="shared" ref="N114:N115" si="123">H114+K114</f>
        <v>0</v>
      </c>
      <c r="P114" s="101"/>
    </row>
    <row r="115" spans="1:16" ht="21.75" thickBot="1" x14ac:dyDescent="0.4">
      <c r="A115" s="498" t="s">
        <v>102</v>
      </c>
      <c r="B115" s="499"/>
      <c r="C115" s="70">
        <f>SUM(C113:C114)</f>
        <v>0</v>
      </c>
      <c r="D115" s="70">
        <f t="shared" ref="D115:E115" si="124">SUM(D113:D114)</f>
        <v>0</v>
      </c>
      <c r="E115" s="228">
        <f t="shared" si="124"/>
        <v>0</v>
      </c>
      <c r="F115" s="284">
        <f>SUM(F113:F114)</f>
        <v>0</v>
      </c>
      <c r="G115" s="69">
        <f t="shared" ref="G115:H115" si="125">SUM(G113:G114)</f>
        <v>0</v>
      </c>
      <c r="H115" s="285">
        <f t="shared" si="125"/>
        <v>0</v>
      </c>
      <c r="I115" s="253">
        <f t="shared" si="115"/>
        <v>0</v>
      </c>
      <c r="J115" s="149">
        <f>I115*0.21</f>
        <v>0</v>
      </c>
      <c r="K115" s="314">
        <f>I115+J115</f>
        <v>0</v>
      </c>
      <c r="L115" s="133">
        <f t="shared" si="121"/>
        <v>0</v>
      </c>
      <c r="M115" s="133">
        <f t="shared" si="122"/>
        <v>0</v>
      </c>
      <c r="N115" s="336">
        <f t="shared" si="123"/>
        <v>0</v>
      </c>
      <c r="P115" s="101"/>
    </row>
    <row r="116" spans="1:16" ht="21.75" thickBot="1" x14ac:dyDescent="0.4">
      <c r="A116" s="520" t="s">
        <v>103</v>
      </c>
      <c r="B116" s="521"/>
      <c r="C116" s="94">
        <f t="shared" ref="C116:N116" si="126">C17+C19+C45+C98+C111+C115</f>
        <v>1249381.2599999998</v>
      </c>
      <c r="D116" s="94">
        <f t="shared" si="126"/>
        <v>237382.43939999997</v>
      </c>
      <c r="E116" s="245">
        <f t="shared" si="126"/>
        <v>1486763.6993999998</v>
      </c>
      <c r="F116" s="307">
        <f t="shared" si="126"/>
        <v>541671.18000000005</v>
      </c>
      <c r="G116" s="95">
        <f t="shared" si="126"/>
        <v>102917.52419999999</v>
      </c>
      <c r="H116" s="308">
        <f t="shared" si="126"/>
        <v>644588.70420000004</v>
      </c>
      <c r="I116" s="265">
        <f t="shared" si="126"/>
        <v>707710.07999999984</v>
      </c>
      <c r="J116" s="162">
        <f t="shared" si="126"/>
        <v>134464.91679999998</v>
      </c>
      <c r="K116" s="325">
        <f t="shared" si="126"/>
        <v>841863.39679999987</v>
      </c>
      <c r="L116" s="337">
        <f t="shared" si="126"/>
        <v>1249381.2599999998</v>
      </c>
      <c r="M116" s="163">
        <f t="shared" si="126"/>
        <v>237382.44099999996</v>
      </c>
      <c r="N116" s="338">
        <f>L116+M116</f>
        <v>1486763.7009999997</v>
      </c>
      <c r="P116" s="101"/>
    </row>
    <row r="117" spans="1:16" ht="21.75" thickBot="1" x14ac:dyDescent="0.4">
      <c r="A117" s="520" t="s">
        <v>104</v>
      </c>
      <c r="B117" s="521"/>
      <c r="C117" s="94">
        <f t="shared" ref="C117:E117" si="127">C14+C15+C16+C19+C47+C90+C101</f>
        <v>771087.44999999984</v>
      </c>
      <c r="D117" s="94">
        <f t="shared" si="127"/>
        <v>146506.61549999999</v>
      </c>
      <c r="E117" s="245">
        <f t="shared" si="127"/>
        <v>917594.06549999991</v>
      </c>
      <c r="F117" s="307">
        <f>F14+F15+F16+F19+F47+F90+F101</f>
        <v>441002.89999999997</v>
      </c>
      <c r="G117" s="95">
        <f t="shared" ref="G117:N117" si="128">G14+G15+G16+G19+G47+G90+G101</f>
        <v>83790.550999999992</v>
      </c>
      <c r="H117" s="308">
        <f t="shared" si="128"/>
        <v>524793.451</v>
      </c>
      <c r="I117" s="265">
        <f t="shared" si="128"/>
        <v>330084.54999999987</v>
      </c>
      <c r="J117" s="162">
        <f t="shared" si="128"/>
        <v>69317.75549999997</v>
      </c>
      <c r="K117" s="325">
        <f t="shared" si="128"/>
        <v>399402.3054999999</v>
      </c>
      <c r="L117" s="337">
        <f t="shared" si="128"/>
        <v>771087.44999999984</v>
      </c>
      <c r="M117" s="163">
        <f t="shared" si="128"/>
        <v>153108.30649999998</v>
      </c>
      <c r="N117" s="338">
        <f t="shared" si="128"/>
        <v>924195.7564999999</v>
      </c>
      <c r="P117" s="101"/>
    </row>
    <row r="120" spans="1:16" ht="21" x14ac:dyDescent="0.35">
      <c r="B120" s="27" t="s">
        <v>105</v>
      </c>
      <c r="C120" s="497" t="s">
        <v>106</v>
      </c>
      <c r="D120" s="497"/>
      <c r="E120" s="497"/>
      <c r="F120" s="497"/>
      <c r="G120" s="497"/>
      <c r="H120" s="497"/>
      <c r="I120" s="497"/>
      <c r="J120" s="497"/>
      <c r="K120" s="497"/>
      <c r="L120" s="497"/>
      <c r="M120" s="497"/>
      <c r="N120" s="497"/>
    </row>
    <row r="121" spans="1:16" ht="21" x14ac:dyDescent="0.35">
      <c r="A121" s="2"/>
      <c r="B121" s="28" t="s">
        <v>107</v>
      </c>
      <c r="C121" s="519" t="s">
        <v>108</v>
      </c>
      <c r="D121" s="519"/>
      <c r="E121" s="519"/>
      <c r="F121" s="519"/>
      <c r="G121" s="519"/>
      <c r="H121" s="519"/>
      <c r="I121" s="519"/>
      <c r="J121" s="519"/>
      <c r="K121" s="519"/>
      <c r="L121" s="28"/>
      <c r="M121" s="28"/>
      <c r="N121" s="28"/>
    </row>
    <row r="124" spans="1:16" ht="21" x14ac:dyDescent="0.35">
      <c r="B124" s="27" t="s">
        <v>109</v>
      </c>
    </row>
    <row r="125" spans="1:16" ht="21" x14ac:dyDescent="0.35">
      <c r="A125" s="2"/>
      <c r="B125" s="28" t="s">
        <v>110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</sheetData>
  <mergeCells count="32">
    <mergeCell ref="I121:K121"/>
    <mergeCell ref="F120:H120"/>
    <mergeCell ref="F121:H121"/>
    <mergeCell ref="A20:E20"/>
    <mergeCell ref="A45:B45"/>
    <mergeCell ref="A46:E46"/>
    <mergeCell ref="A98:B98"/>
    <mergeCell ref="A99:E99"/>
    <mergeCell ref="A111:B111"/>
    <mergeCell ref="A112:E112"/>
    <mergeCell ref="A115:B115"/>
    <mergeCell ref="A116:B116"/>
    <mergeCell ref="A117:B117"/>
    <mergeCell ref="C121:E121"/>
    <mergeCell ref="L7:N8"/>
    <mergeCell ref="L120:N120"/>
    <mergeCell ref="A19:B19"/>
    <mergeCell ref="A8:E8"/>
    <mergeCell ref="A9:A10"/>
    <mergeCell ref="B9:B10"/>
    <mergeCell ref="A12:E12"/>
    <mergeCell ref="A17:B17"/>
    <mergeCell ref="A18:E18"/>
    <mergeCell ref="F7:H8"/>
    <mergeCell ref="I7:K8"/>
    <mergeCell ref="C120:E120"/>
    <mergeCell ref="I120:K120"/>
    <mergeCell ref="A2:B2"/>
    <mergeCell ref="A3:B3"/>
    <mergeCell ref="A4:B4"/>
    <mergeCell ref="A6:E6"/>
    <mergeCell ref="A7:E7"/>
  </mergeCells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E47E-924E-450D-8545-C75728822955}">
  <dimension ref="A1:P125"/>
  <sheetViews>
    <sheetView view="pageBreakPreview" zoomScale="60" zoomScaleNormal="70" workbookViewId="0">
      <selection activeCell="F7" sqref="F7:K8"/>
    </sheetView>
  </sheetViews>
  <sheetFormatPr defaultRowHeight="15" x14ac:dyDescent="0.25"/>
  <cols>
    <col min="1" max="1" width="6.28515625" customWidth="1"/>
    <col min="2" max="2" width="90.7109375" customWidth="1"/>
    <col min="3" max="3" width="28.85546875" customWidth="1"/>
    <col min="4" max="4" width="18.5703125" customWidth="1"/>
    <col min="5" max="5" width="21" customWidth="1"/>
    <col min="6" max="6" width="25.28515625" customWidth="1"/>
    <col min="7" max="7" width="17.5703125" customWidth="1"/>
    <col min="8" max="8" width="24.140625" customWidth="1"/>
    <col min="9" max="9" width="25.28515625" customWidth="1"/>
    <col min="10" max="10" width="17.5703125" customWidth="1"/>
    <col min="11" max="11" width="24.140625" customWidth="1"/>
    <col min="12" max="12" width="25.28515625" customWidth="1"/>
    <col min="13" max="13" width="17.5703125" customWidth="1"/>
    <col min="14" max="14" width="24.140625" customWidth="1"/>
    <col min="16" max="16" width="16.8554687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488" t="s">
        <v>1</v>
      </c>
      <c r="B2" s="488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488" t="s">
        <v>2</v>
      </c>
      <c r="B3" s="488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488" t="s">
        <v>3</v>
      </c>
      <c r="B4" s="488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489" t="s">
        <v>152</v>
      </c>
      <c r="B6" s="490"/>
      <c r="C6" s="490"/>
      <c r="D6" s="490"/>
      <c r="E6" s="490"/>
      <c r="F6" s="3"/>
      <c r="G6" s="3"/>
      <c r="H6" s="3"/>
      <c r="I6" s="3"/>
      <c r="J6" s="3"/>
      <c r="K6" s="3"/>
      <c r="L6" s="3"/>
      <c r="M6" s="3"/>
      <c r="N6" s="3"/>
    </row>
    <row r="7" spans="1:14" ht="21" x14ac:dyDescent="0.35">
      <c r="A7" s="489" t="s">
        <v>5</v>
      </c>
      <c r="B7" s="489"/>
      <c r="C7" s="489"/>
      <c r="D7" s="489"/>
      <c r="E7" s="489"/>
      <c r="F7" s="511" t="s">
        <v>153</v>
      </c>
      <c r="G7" s="512"/>
      <c r="H7" s="513"/>
      <c r="I7" s="523" t="s">
        <v>160</v>
      </c>
      <c r="J7" s="523"/>
      <c r="K7" s="523"/>
      <c r="L7" s="491" t="s">
        <v>156</v>
      </c>
      <c r="M7" s="492"/>
      <c r="N7" s="493"/>
    </row>
    <row r="8" spans="1:14" ht="21.75" thickBot="1" x14ac:dyDescent="0.3">
      <c r="A8" s="500" t="s">
        <v>6</v>
      </c>
      <c r="B8" s="501"/>
      <c r="C8" s="501"/>
      <c r="D8" s="501"/>
      <c r="E8" s="501"/>
      <c r="F8" s="514"/>
      <c r="G8" s="515"/>
      <c r="H8" s="516"/>
      <c r="I8" s="524"/>
      <c r="J8" s="524"/>
      <c r="K8" s="524"/>
      <c r="L8" s="494"/>
      <c r="M8" s="495"/>
      <c r="N8" s="496"/>
    </row>
    <row r="9" spans="1:14" ht="21" x14ac:dyDescent="0.25">
      <c r="A9" s="502" t="s">
        <v>7</v>
      </c>
      <c r="B9" s="504" t="s">
        <v>8</v>
      </c>
      <c r="C9" s="4" t="s">
        <v>9</v>
      </c>
      <c r="D9" s="5" t="s">
        <v>10</v>
      </c>
      <c r="E9" s="221" t="s">
        <v>11</v>
      </c>
      <c r="F9" s="266" t="s">
        <v>9</v>
      </c>
      <c r="G9" s="29" t="s">
        <v>10</v>
      </c>
      <c r="H9" s="267" t="s">
        <v>11</v>
      </c>
      <c r="I9" s="339" t="s">
        <v>9</v>
      </c>
      <c r="J9" s="32" t="s">
        <v>10</v>
      </c>
      <c r="K9" s="364" t="s">
        <v>11</v>
      </c>
      <c r="L9" s="102" t="s">
        <v>9</v>
      </c>
      <c r="M9" s="103" t="s">
        <v>10</v>
      </c>
      <c r="N9" s="104" t="s">
        <v>11</v>
      </c>
    </row>
    <row r="10" spans="1:14" ht="21.75" thickBot="1" x14ac:dyDescent="0.3">
      <c r="A10" s="503"/>
      <c r="B10" s="505"/>
      <c r="C10" s="6" t="s">
        <v>12</v>
      </c>
      <c r="D10" s="7" t="s">
        <v>12</v>
      </c>
      <c r="E10" s="222" t="s">
        <v>12</v>
      </c>
      <c r="F10" s="268" t="s">
        <v>12</v>
      </c>
      <c r="G10" s="30" t="s">
        <v>12</v>
      </c>
      <c r="H10" s="269" t="s">
        <v>12</v>
      </c>
      <c r="I10" s="340" t="s">
        <v>12</v>
      </c>
      <c r="J10" s="33" t="s">
        <v>12</v>
      </c>
      <c r="K10" s="365" t="s">
        <v>12</v>
      </c>
      <c r="L10" s="105" t="s">
        <v>12</v>
      </c>
      <c r="M10" s="106" t="s">
        <v>12</v>
      </c>
      <c r="N10" s="107" t="s">
        <v>12</v>
      </c>
    </row>
    <row r="11" spans="1:14" ht="21.75" thickBot="1" x14ac:dyDescent="0.3">
      <c r="A11" s="8" t="s">
        <v>13</v>
      </c>
      <c r="B11" s="8" t="s">
        <v>14</v>
      </c>
      <c r="C11" s="8" t="s">
        <v>15</v>
      </c>
      <c r="D11" s="8" t="s">
        <v>16</v>
      </c>
      <c r="E11" s="223" t="s">
        <v>17</v>
      </c>
      <c r="F11" s="270" t="s">
        <v>15</v>
      </c>
      <c r="G11" s="31" t="s">
        <v>16</v>
      </c>
      <c r="H11" s="271" t="s">
        <v>17</v>
      </c>
      <c r="I11" s="341" t="s">
        <v>15</v>
      </c>
      <c r="J11" s="34" t="s">
        <v>16</v>
      </c>
      <c r="K11" s="366" t="s">
        <v>17</v>
      </c>
      <c r="L11" s="108" t="s">
        <v>15</v>
      </c>
      <c r="M11" s="109" t="s">
        <v>16</v>
      </c>
      <c r="N11" s="110" t="s">
        <v>17</v>
      </c>
    </row>
    <row r="12" spans="1:14" ht="21" x14ac:dyDescent="0.25">
      <c r="A12" s="506" t="s">
        <v>18</v>
      </c>
      <c r="B12" s="507"/>
      <c r="C12" s="507"/>
      <c r="D12" s="507"/>
      <c r="E12" s="507"/>
      <c r="F12" s="36"/>
      <c r="G12" s="37"/>
      <c r="H12" s="272"/>
      <c r="I12" s="38"/>
      <c r="J12" s="38"/>
      <c r="K12" s="38"/>
      <c r="L12" s="111"/>
      <c r="M12" s="112"/>
      <c r="N12" s="113"/>
    </row>
    <row r="13" spans="1:14" ht="21.75" thickBot="1" x14ac:dyDescent="0.4">
      <c r="A13" s="9" t="s">
        <v>19</v>
      </c>
      <c r="B13" s="10" t="s">
        <v>20</v>
      </c>
      <c r="C13" s="52">
        <v>0</v>
      </c>
      <c r="D13" s="53">
        <f>C13*19%</f>
        <v>0</v>
      </c>
      <c r="E13" s="224">
        <f>C13+D13</f>
        <v>0</v>
      </c>
      <c r="F13" s="273">
        <v>0</v>
      </c>
      <c r="G13" s="55">
        <f>F13*19%</f>
        <v>0</v>
      </c>
      <c r="H13" s="274">
        <f>F13+G13</f>
        <v>0</v>
      </c>
      <c r="I13" s="342">
        <f t="shared" ref="I13:I17" si="0">C13-F13</f>
        <v>0</v>
      </c>
      <c r="J13" s="56">
        <f>I13*0.21</f>
        <v>0</v>
      </c>
      <c r="K13" s="367">
        <f>I13+J13</f>
        <v>0</v>
      </c>
      <c r="L13" s="358">
        <f>F13+I13</f>
        <v>0</v>
      </c>
      <c r="M13" s="169">
        <f t="shared" ref="M13:N13" si="1">G13+J13</f>
        <v>0</v>
      </c>
      <c r="N13" s="377">
        <f t="shared" si="1"/>
        <v>0</v>
      </c>
    </row>
    <row r="14" spans="1:14" ht="22.5" thickTop="1" thickBot="1" x14ac:dyDescent="0.4">
      <c r="A14" s="11" t="s">
        <v>21</v>
      </c>
      <c r="B14" s="12" t="s">
        <v>22</v>
      </c>
      <c r="C14" s="61">
        <v>0</v>
      </c>
      <c r="D14" s="60">
        <f t="shared" ref="D14:D16" si="2">C14*19%</f>
        <v>0</v>
      </c>
      <c r="E14" s="225">
        <f t="shared" ref="E14:E16" si="3">C14+D14</f>
        <v>0</v>
      </c>
      <c r="F14" s="275">
        <v>0</v>
      </c>
      <c r="G14" s="58">
        <f t="shared" ref="G14:G16" si="4">F14*19%</f>
        <v>0</v>
      </c>
      <c r="H14" s="276">
        <f t="shared" ref="H14:H16" si="5">F14+G14</f>
        <v>0</v>
      </c>
      <c r="I14" s="343">
        <f t="shared" si="0"/>
        <v>0</v>
      </c>
      <c r="J14" s="56">
        <f t="shared" ref="J14:J17" si="6">I14*0.21</f>
        <v>0</v>
      </c>
      <c r="K14" s="367">
        <f t="shared" ref="K14:K17" si="7">I14+J14</f>
        <v>0</v>
      </c>
      <c r="L14" s="358">
        <f t="shared" ref="L14:L17" si="8">F14+I14</f>
        <v>0</v>
      </c>
      <c r="M14" s="169">
        <f t="shared" ref="M14:M17" si="9">G14+J14</f>
        <v>0</v>
      </c>
      <c r="N14" s="377">
        <f t="shared" ref="N14:N17" si="10">H14+K14</f>
        <v>0</v>
      </c>
    </row>
    <row r="15" spans="1:14" ht="43.5" thickTop="1" thickBot="1" x14ac:dyDescent="0.4">
      <c r="A15" s="11" t="s">
        <v>23</v>
      </c>
      <c r="B15" s="13" t="s">
        <v>24</v>
      </c>
      <c r="C15" s="62">
        <v>0</v>
      </c>
      <c r="D15" s="63">
        <f t="shared" si="2"/>
        <v>0</v>
      </c>
      <c r="E15" s="226">
        <f t="shared" si="3"/>
        <v>0</v>
      </c>
      <c r="F15" s="277">
        <v>0</v>
      </c>
      <c r="G15" s="64">
        <f t="shared" si="4"/>
        <v>0</v>
      </c>
      <c r="H15" s="278">
        <f t="shared" si="5"/>
        <v>0</v>
      </c>
      <c r="I15" s="344">
        <f t="shared" si="0"/>
        <v>0</v>
      </c>
      <c r="J15" s="56">
        <f t="shared" si="6"/>
        <v>0</v>
      </c>
      <c r="K15" s="367">
        <f t="shared" si="7"/>
        <v>0</v>
      </c>
      <c r="L15" s="358">
        <f t="shared" si="8"/>
        <v>0</v>
      </c>
      <c r="M15" s="169">
        <f t="shared" si="9"/>
        <v>0</v>
      </c>
      <c r="N15" s="377">
        <f t="shared" si="10"/>
        <v>0</v>
      </c>
    </row>
    <row r="16" spans="1:14" ht="22.5" thickTop="1" thickBot="1" x14ac:dyDescent="0.4">
      <c r="A16" s="11" t="s">
        <v>25</v>
      </c>
      <c r="B16" s="12" t="s">
        <v>26</v>
      </c>
      <c r="C16" s="61">
        <v>0</v>
      </c>
      <c r="D16" s="60">
        <f t="shared" si="2"/>
        <v>0</v>
      </c>
      <c r="E16" s="225">
        <f t="shared" si="3"/>
        <v>0</v>
      </c>
      <c r="F16" s="275">
        <v>0</v>
      </c>
      <c r="G16" s="58">
        <f t="shared" si="4"/>
        <v>0</v>
      </c>
      <c r="H16" s="276">
        <f t="shared" si="5"/>
        <v>0</v>
      </c>
      <c r="I16" s="343">
        <f t="shared" si="0"/>
        <v>0</v>
      </c>
      <c r="J16" s="56">
        <f t="shared" si="6"/>
        <v>0</v>
      </c>
      <c r="K16" s="367">
        <f t="shared" si="7"/>
        <v>0</v>
      </c>
      <c r="L16" s="358">
        <f t="shared" si="8"/>
        <v>0</v>
      </c>
      <c r="M16" s="169">
        <f t="shared" si="9"/>
        <v>0</v>
      </c>
      <c r="N16" s="377">
        <f t="shared" si="10"/>
        <v>0</v>
      </c>
    </row>
    <row r="17" spans="1:16" ht="22.5" thickTop="1" thickBot="1" x14ac:dyDescent="0.4">
      <c r="A17" s="508" t="s">
        <v>27</v>
      </c>
      <c r="B17" s="509"/>
      <c r="C17" s="65">
        <f>SUM(C13:C16)</f>
        <v>0</v>
      </c>
      <c r="D17" s="65">
        <f t="shared" ref="D17:E17" si="11">SUM(D13:D16)</f>
        <v>0</v>
      </c>
      <c r="E17" s="227">
        <f t="shared" si="11"/>
        <v>0</v>
      </c>
      <c r="F17" s="279">
        <f>SUM(F13:F16)</f>
        <v>0</v>
      </c>
      <c r="G17" s="66">
        <f t="shared" ref="G17:H17" si="12">SUM(G13:G16)</f>
        <v>0</v>
      </c>
      <c r="H17" s="280">
        <f t="shared" si="12"/>
        <v>0</v>
      </c>
      <c r="I17" s="345">
        <f t="shared" si="0"/>
        <v>0</v>
      </c>
      <c r="J17" s="56">
        <f t="shared" si="6"/>
        <v>0</v>
      </c>
      <c r="K17" s="367">
        <f t="shared" si="7"/>
        <v>0</v>
      </c>
      <c r="L17" s="358">
        <f t="shared" si="8"/>
        <v>0</v>
      </c>
      <c r="M17" s="169">
        <f t="shared" si="9"/>
        <v>0</v>
      </c>
      <c r="N17" s="377">
        <f t="shared" si="10"/>
        <v>0</v>
      </c>
    </row>
    <row r="18" spans="1:16" ht="21" x14ac:dyDescent="0.25">
      <c r="A18" s="510" t="s">
        <v>28</v>
      </c>
      <c r="B18" s="507"/>
      <c r="C18" s="507"/>
      <c r="D18" s="507"/>
      <c r="E18" s="507"/>
      <c r="F18" s="281"/>
      <c r="G18" s="282"/>
      <c r="H18" s="283"/>
      <c r="I18" s="35"/>
      <c r="J18" s="35"/>
      <c r="K18" s="35"/>
      <c r="L18" s="126"/>
      <c r="M18" s="363"/>
      <c r="N18" s="127"/>
    </row>
    <row r="19" spans="1:16" ht="21.75" thickBot="1" x14ac:dyDescent="0.4">
      <c r="A19" s="498" t="s">
        <v>29</v>
      </c>
      <c r="B19" s="499"/>
      <c r="C19" s="70">
        <v>0</v>
      </c>
      <c r="D19" s="70">
        <v>0</v>
      </c>
      <c r="E19" s="228">
        <v>0</v>
      </c>
      <c r="F19" s="284">
        <v>0</v>
      </c>
      <c r="G19" s="69">
        <v>0</v>
      </c>
      <c r="H19" s="285">
        <v>0</v>
      </c>
      <c r="I19" s="346">
        <f t="shared" ref="I19" si="13">C19-F19</f>
        <v>0</v>
      </c>
      <c r="J19" s="68">
        <f>I19*0.21</f>
        <v>0</v>
      </c>
      <c r="K19" s="368">
        <f>I19+J19</f>
        <v>0</v>
      </c>
      <c r="L19" s="359">
        <f>F19+I19</f>
        <v>0</v>
      </c>
      <c r="M19" s="129">
        <f t="shared" ref="M19:N19" si="14">G19+J19</f>
        <v>0</v>
      </c>
      <c r="N19" s="378">
        <f t="shared" si="14"/>
        <v>0</v>
      </c>
    </row>
    <row r="20" spans="1:16" ht="21" x14ac:dyDescent="0.25">
      <c r="A20" s="510" t="s">
        <v>30</v>
      </c>
      <c r="B20" s="507"/>
      <c r="C20" s="507"/>
      <c r="D20" s="507"/>
      <c r="E20" s="507"/>
      <c r="F20" s="281"/>
      <c r="G20" s="282"/>
      <c r="H20" s="283"/>
      <c r="I20" s="35"/>
      <c r="J20" s="35"/>
      <c r="K20" s="35"/>
      <c r="L20" s="126"/>
      <c r="M20" s="363"/>
      <c r="N20" s="127"/>
    </row>
    <row r="21" spans="1:16" s="2" customFormat="1" ht="21" x14ac:dyDescent="0.35">
      <c r="A21" s="39" t="s">
        <v>31</v>
      </c>
      <c r="B21" s="40" t="s">
        <v>32</v>
      </c>
      <c r="C21" s="99">
        <f>SUM(C22:C24)</f>
        <v>0</v>
      </c>
      <c r="D21" s="99">
        <f t="shared" ref="D21:E21" si="15">SUM(D22:D24)</f>
        <v>0</v>
      </c>
      <c r="E21" s="229">
        <f t="shared" si="15"/>
        <v>0</v>
      </c>
      <c r="F21" s="286">
        <f>SUM(F22:F24)</f>
        <v>0</v>
      </c>
      <c r="G21" s="98">
        <f t="shared" ref="G21:H21" si="16">SUM(G22:G24)</f>
        <v>0</v>
      </c>
      <c r="H21" s="287">
        <f t="shared" si="16"/>
        <v>0</v>
      </c>
      <c r="I21" s="347">
        <f t="shared" ref="I21" si="17">C21-F21</f>
        <v>0</v>
      </c>
      <c r="J21" s="97">
        <f>I21*0.21</f>
        <v>0</v>
      </c>
      <c r="K21" s="369">
        <f>I21+J21</f>
        <v>0</v>
      </c>
      <c r="L21" s="360">
        <f>F21+I21</f>
        <v>0</v>
      </c>
      <c r="M21" s="208">
        <f t="shared" ref="M21:N21" si="18">G21+J21</f>
        <v>0</v>
      </c>
      <c r="N21" s="379">
        <f t="shared" si="18"/>
        <v>0</v>
      </c>
    </row>
    <row r="22" spans="1:16" ht="21" x14ac:dyDescent="0.35">
      <c r="A22" s="14"/>
      <c r="B22" s="15" t="s">
        <v>33</v>
      </c>
      <c r="C22" s="42">
        <v>0</v>
      </c>
      <c r="D22" s="43">
        <f t="shared" ref="D22:D43" si="19">C22*19%</f>
        <v>0</v>
      </c>
      <c r="E22" s="230">
        <f t="shared" ref="E22:E43" si="20">C22+D22</f>
        <v>0</v>
      </c>
      <c r="F22" s="288">
        <v>0</v>
      </c>
      <c r="G22" s="45">
        <f t="shared" ref="G22:G27" si="21">F22*19%</f>
        <v>0</v>
      </c>
      <c r="H22" s="289">
        <f t="shared" ref="H22:H27" si="22">F22+G22</f>
        <v>0</v>
      </c>
      <c r="I22" s="348">
        <f>C22-F23</f>
        <v>0</v>
      </c>
      <c r="J22" s="140">
        <f t="shared" ref="J22:J43" si="23">I22*0.21</f>
        <v>0</v>
      </c>
      <c r="K22" s="370">
        <f t="shared" ref="K22:K43" si="24">I22+J22</f>
        <v>0</v>
      </c>
      <c r="L22" s="361">
        <f t="shared" ref="L22:L43" si="25">F22+I22</f>
        <v>0</v>
      </c>
      <c r="M22" s="132">
        <f t="shared" ref="M22:M43" si="26">G22+J22</f>
        <v>0</v>
      </c>
      <c r="N22" s="380">
        <f t="shared" ref="N22:N43" si="27">H22+K22</f>
        <v>0</v>
      </c>
    </row>
    <row r="23" spans="1:16" ht="21" x14ac:dyDescent="0.35">
      <c r="A23" s="14"/>
      <c r="B23" s="15" t="s">
        <v>34</v>
      </c>
      <c r="C23" s="42">
        <v>0</v>
      </c>
      <c r="D23" s="43">
        <f t="shared" si="19"/>
        <v>0</v>
      </c>
      <c r="E23" s="230">
        <f t="shared" si="20"/>
        <v>0</v>
      </c>
      <c r="F23" s="288">
        <v>0</v>
      </c>
      <c r="G23" s="45">
        <f t="shared" si="21"/>
        <v>0</v>
      </c>
      <c r="H23" s="289">
        <f t="shared" si="22"/>
        <v>0</v>
      </c>
      <c r="I23" s="348">
        <f t="shared" ref="I23:I43" si="28">C23-F23</f>
        <v>0</v>
      </c>
      <c r="J23" s="140">
        <f t="shared" si="23"/>
        <v>0</v>
      </c>
      <c r="K23" s="370">
        <f t="shared" si="24"/>
        <v>0</v>
      </c>
      <c r="L23" s="361">
        <f t="shared" si="25"/>
        <v>0</v>
      </c>
      <c r="M23" s="132">
        <f t="shared" si="26"/>
        <v>0</v>
      </c>
      <c r="N23" s="380">
        <f t="shared" si="27"/>
        <v>0</v>
      </c>
    </row>
    <row r="24" spans="1:16" ht="21.75" thickBot="1" x14ac:dyDescent="0.4">
      <c r="A24" s="9"/>
      <c r="B24" s="10" t="s">
        <v>35</v>
      </c>
      <c r="C24" s="52">
        <v>0</v>
      </c>
      <c r="D24" s="53">
        <f t="shared" si="19"/>
        <v>0</v>
      </c>
      <c r="E24" s="224">
        <f t="shared" si="20"/>
        <v>0</v>
      </c>
      <c r="F24" s="273">
        <v>0</v>
      </c>
      <c r="G24" s="55">
        <f t="shared" si="21"/>
        <v>0</v>
      </c>
      <c r="H24" s="274">
        <f t="shared" si="22"/>
        <v>0</v>
      </c>
      <c r="I24" s="342">
        <f t="shared" si="28"/>
        <v>0</v>
      </c>
      <c r="J24" s="439">
        <f t="shared" si="23"/>
        <v>0</v>
      </c>
      <c r="K24" s="440">
        <f t="shared" si="24"/>
        <v>0</v>
      </c>
      <c r="L24" s="441">
        <f t="shared" si="25"/>
        <v>0</v>
      </c>
      <c r="M24" s="442">
        <f t="shared" si="26"/>
        <v>0</v>
      </c>
      <c r="N24" s="431">
        <f t="shared" si="27"/>
        <v>0</v>
      </c>
    </row>
    <row r="25" spans="1:16" s="2" customFormat="1" ht="43.5" thickTop="1" thickBot="1" x14ac:dyDescent="0.4">
      <c r="A25" s="176" t="s">
        <v>36</v>
      </c>
      <c r="B25" s="177" t="s">
        <v>37</v>
      </c>
      <c r="C25" s="178">
        <v>0</v>
      </c>
      <c r="D25" s="179">
        <f t="shared" si="19"/>
        <v>0</v>
      </c>
      <c r="E25" s="231">
        <f t="shared" si="20"/>
        <v>0</v>
      </c>
      <c r="F25" s="290">
        <v>0</v>
      </c>
      <c r="G25" s="180">
        <f t="shared" si="21"/>
        <v>0</v>
      </c>
      <c r="H25" s="291">
        <f t="shared" si="22"/>
        <v>0</v>
      </c>
      <c r="I25" s="349">
        <f t="shared" si="28"/>
        <v>0</v>
      </c>
      <c r="J25" s="448">
        <f t="shared" si="23"/>
        <v>0</v>
      </c>
      <c r="K25" s="449">
        <f t="shared" si="24"/>
        <v>0</v>
      </c>
      <c r="L25" s="450">
        <f t="shared" si="25"/>
        <v>0</v>
      </c>
      <c r="M25" s="451">
        <f t="shared" si="26"/>
        <v>0</v>
      </c>
      <c r="N25" s="452">
        <f t="shared" si="27"/>
        <v>0</v>
      </c>
    </row>
    <row r="26" spans="1:16" s="2" customFormat="1" ht="22.5" thickTop="1" thickBot="1" x14ac:dyDescent="0.4">
      <c r="A26" s="176" t="s">
        <v>38</v>
      </c>
      <c r="B26" s="181" t="s">
        <v>39</v>
      </c>
      <c r="C26" s="182">
        <v>0</v>
      </c>
      <c r="D26" s="183">
        <f t="shared" si="19"/>
        <v>0</v>
      </c>
      <c r="E26" s="232">
        <f t="shared" si="20"/>
        <v>0</v>
      </c>
      <c r="F26" s="292">
        <v>0</v>
      </c>
      <c r="G26" s="185">
        <f t="shared" si="21"/>
        <v>0</v>
      </c>
      <c r="H26" s="293">
        <f t="shared" si="22"/>
        <v>0</v>
      </c>
      <c r="I26" s="350">
        <f t="shared" si="28"/>
        <v>0</v>
      </c>
      <c r="J26" s="448">
        <f t="shared" si="23"/>
        <v>0</v>
      </c>
      <c r="K26" s="449">
        <f t="shared" si="24"/>
        <v>0</v>
      </c>
      <c r="L26" s="450">
        <f t="shared" si="25"/>
        <v>0</v>
      </c>
      <c r="M26" s="451">
        <f t="shared" si="26"/>
        <v>0</v>
      </c>
      <c r="N26" s="452">
        <f t="shared" si="27"/>
        <v>0</v>
      </c>
      <c r="P26" s="173"/>
    </row>
    <row r="27" spans="1:16" s="2" customFormat="1" ht="22.5" thickTop="1" thickBot="1" x14ac:dyDescent="0.4">
      <c r="A27" s="176" t="s">
        <v>40</v>
      </c>
      <c r="B27" s="181" t="s">
        <v>41</v>
      </c>
      <c r="C27" s="182">
        <v>0</v>
      </c>
      <c r="D27" s="183">
        <f t="shared" si="19"/>
        <v>0</v>
      </c>
      <c r="E27" s="232">
        <f t="shared" si="20"/>
        <v>0</v>
      </c>
      <c r="F27" s="292">
        <v>0</v>
      </c>
      <c r="G27" s="185">
        <f t="shared" si="21"/>
        <v>0</v>
      </c>
      <c r="H27" s="293">
        <f t="shared" si="22"/>
        <v>0</v>
      </c>
      <c r="I27" s="350">
        <f t="shared" si="28"/>
        <v>0</v>
      </c>
      <c r="J27" s="448">
        <f t="shared" si="23"/>
        <v>0</v>
      </c>
      <c r="K27" s="449">
        <f t="shared" si="24"/>
        <v>0</v>
      </c>
      <c r="L27" s="450">
        <f t="shared" si="25"/>
        <v>0</v>
      </c>
      <c r="M27" s="451">
        <f t="shared" si="26"/>
        <v>0</v>
      </c>
      <c r="N27" s="452">
        <f t="shared" si="27"/>
        <v>0</v>
      </c>
      <c r="P27" s="173"/>
    </row>
    <row r="28" spans="1:16" s="2" customFormat="1" ht="21.75" thickTop="1" x14ac:dyDescent="0.35">
      <c r="A28" s="186" t="s">
        <v>42</v>
      </c>
      <c r="B28" s="187" t="s">
        <v>43</v>
      </c>
      <c r="C28" s="188">
        <f>C29+C30+C31+C32+C33+C34</f>
        <v>25320</v>
      </c>
      <c r="D28" s="188">
        <f t="shared" ref="D28:E28" si="29">D29+D30+D31+D32+D33+D34</f>
        <v>4810.8</v>
      </c>
      <c r="E28" s="233">
        <f t="shared" si="29"/>
        <v>30130.799999999999</v>
      </c>
      <c r="F28" s="294">
        <f>F29+F30+F31+F32+F33+F34</f>
        <v>25320</v>
      </c>
      <c r="G28" s="189">
        <f t="shared" ref="G28:H28" si="30">G29+G30+G31+G32+G33+G34</f>
        <v>4810.8</v>
      </c>
      <c r="H28" s="295">
        <f t="shared" si="30"/>
        <v>30130.799999999999</v>
      </c>
      <c r="I28" s="351">
        <f t="shared" si="28"/>
        <v>0</v>
      </c>
      <c r="J28" s="443">
        <f t="shared" si="23"/>
        <v>0</v>
      </c>
      <c r="K28" s="444">
        <f t="shared" si="24"/>
        <v>0</v>
      </c>
      <c r="L28" s="445">
        <f t="shared" si="25"/>
        <v>25320</v>
      </c>
      <c r="M28" s="446">
        <f t="shared" si="26"/>
        <v>4810.8</v>
      </c>
      <c r="N28" s="447">
        <f t="shared" si="27"/>
        <v>30130.799999999999</v>
      </c>
      <c r="P28" s="173"/>
    </row>
    <row r="29" spans="1:16" ht="21" x14ac:dyDescent="0.35">
      <c r="A29" s="14"/>
      <c r="B29" s="16" t="s">
        <v>44</v>
      </c>
      <c r="C29" s="42">
        <v>0</v>
      </c>
      <c r="D29" s="43">
        <f t="shared" si="19"/>
        <v>0</v>
      </c>
      <c r="E29" s="230">
        <f t="shared" si="20"/>
        <v>0</v>
      </c>
      <c r="F29" s="288">
        <v>0</v>
      </c>
      <c r="G29" s="45">
        <f t="shared" ref="G29:G35" si="31">F29*19%</f>
        <v>0</v>
      </c>
      <c r="H29" s="289">
        <f t="shared" ref="H29:H35" si="32">F29+G29</f>
        <v>0</v>
      </c>
      <c r="I29" s="348">
        <f t="shared" si="28"/>
        <v>0</v>
      </c>
      <c r="J29" s="140">
        <f t="shared" si="23"/>
        <v>0</v>
      </c>
      <c r="K29" s="370">
        <f t="shared" si="24"/>
        <v>0</v>
      </c>
      <c r="L29" s="361">
        <f t="shared" si="25"/>
        <v>0</v>
      </c>
      <c r="M29" s="132">
        <f t="shared" si="26"/>
        <v>0</v>
      </c>
      <c r="N29" s="380">
        <f t="shared" si="27"/>
        <v>0</v>
      </c>
      <c r="P29" s="101"/>
    </row>
    <row r="30" spans="1:16" ht="21" x14ac:dyDescent="0.35">
      <c r="A30" s="14"/>
      <c r="B30" s="16" t="s">
        <v>45</v>
      </c>
      <c r="C30" s="42">
        <v>0</v>
      </c>
      <c r="D30" s="43">
        <f t="shared" si="19"/>
        <v>0</v>
      </c>
      <c r="E30" s="230">
        <f t="shared" si="20"/>
        <v>0</v>
      </c>
      <c r="F30" s="288">
        <v>0</v>
      </c>
      <c r="G30" s="45">
        <f t="shared" si="31"/>
        <v>0</v>
      </c>
      <c r="H30" s="289">
        <f t="shared" si="32"/>
        <v>0</v>
      </c>
      <c r="I30" s="348">
        <f t="shared" si="28"/>
        <v>0</v>
      </c>
      <c r="J30" s="140">
        <f t="shared" si="23"/>
        <v>0</v>
      </c>
      <c r="K30" s="370">
        <f t="shared" si="24"/>
        <v>0</v>
      </c>
      <c r="L30" s="361">
        <f t="shared" si="25"/>
        <v>0</v>
      </c>
      <c r="M30" s="132">
        <f t="shared" si="26"/>
        <v>0</v>
      </c>
      <c r="N30" s="380">
        <f t="shared" si="27"/>
        <v>0</v>
      </c>
      <c r="P30" s="101"/>
    </row>
    <row r="31" spans="1:16" ht="42" x14ac:dyDescent="0.35">
      <c r="A31" s="14"/>
      <c r="B31" s="25" t="s">
        <v>46</v>
      </c>
      <c r="C31" s="47">
        <v>0</v>
      </c>
      <c r="D31" s="48">
        <f t="shared" si="19"/>
        <v>0</v>
      </c>
      <c r="E31" s="234">
        <f t="shared" si="20"/>
        <v>0</v>
      </c>
      <c r="F31" s="296">
        <v>0</v>
      </c>
      <c r="G31" s="50">
        <f t="shared" si="31"/>
        <v>0</v>
      </c>
      <c r="H31" s="297">
        <f t="shared" si="32"/>
        <v>0</v>
      </c>
      <c r="I31" s="352">
        <f t="shared" si="28"/>
        <v>0</v>
      </c>
      <c r="J31" s="140">
        <f t="shared" si="23"/>
        <v>0</v>
      </c>
      <c r="K31" s="370">
        <f t="shared" si="24"/>
        <v>0</v>
      </c>
      <c r="L31" s="361">
        <f t="shared" si="25"/>
        <v>0</v>
      </c>
      <c r="M31" s="132">
        <f t="shared" si="26"/>
        <v>0</v>
      </c>
      <c r="N31" s="380">
        <f t="shared" si="27"/>
        <v>0</v>
      </c>
      <c r="P31" s="101"/>
    </row>
    <row r="32" spans="1:16" ht="42" x14ac:dyDescent="0.35">
      <c r="A32" s="14"/>
      <c r="B32" s="16" t="s">
        <v>47</v>
      </c>
      <c r="C32" s="47">
        <v>0</v>
      </c>
      <c r="D32" s="48">
        <f t="shared" si="19"/>
        <v>0</v>
      </c>
      <c r="E32" s="234">
        <f t="shared" si="20"/>
        <v>0</v>
      </c>
      <c r="F32" s="296">
        <v>0</v>
      </c>
      <c r="G32" s="50">
        <f t="shared" si="31"/>
        <v>0</v>
      </c>
      <c r="H32" s="297">
        <f t="shared" si="32"/>
        <v>0</v>
      </c>
      <c r="I32" s="352">
        <f t="shared" si="28"/>
        <v>0</v>
      </c>
      <c r="J32" s="140">
        <f t="shared" si="23"/>
        <v>0</v>
      </c>
      <c r="K32" s="370">
        <f t="shared" si="24"/>
        <v>0</v>
      </c>
      <c r="L32" s="361">
        <f t="shared" si="25"/>
        <v>0</v>
      </c>
      <c r="M32" s="132">
        <f t="shared" si="26"/>
        <v>0</v>
      </c>
      <c r="N32" s="380">
        <f t="shared" si="27"/>
        <v>0</v>
      </c>
      <c r="P32" s="101"/>
    </row>
    <row r="33" spans="1:16" ht="42" x14ac:dyDescent="0.35">
      <c r="A33" s="17"/>
      <c r="B33" s="18" t="s">
        <v>48</v>
      </c>
      <c r="C33" s="73">
        <v>0</v>
      </c>
      <c r="D33" s="74">
        <f t="shared" si="19"/>
        <v>0</v>
      </c>
      <c r="E33" s="235">
        <f t="shared" si="20"/>
        <v>0</v>
      </c>
      <c r="F33" s="296">
        <v>0</v>
      </c>
      <c r="G33" s="50">
        <f t="shared" si="31"/>
        <v>0</v>
      </c>
      <c r="H33" s="297">
        <f t="shared" si="32"/>
        <v>0</v>
      </c>
      <c r="I33" s="352">
        <f t="shared" si="28"/>
        <v>0</v>
      </c>
      <c r="J33" s="140">
        <f t="shared" si="23"/>
        <v>0</v>
      </c>
      <c r="K33" s="370">
        <f t="shared" si="24"/>
        <v>0</v>
      </c>
      <c r="L33" s="361">
        <f t="shared" si="25"/>
        <v>0</v>
      </c>
      <c r="M33" s="132">
        <f t="shared" si="26"/>
        <v>0</v>
      </c>
      <c r="N33" s="380">
        <f t="shared" si="27"/>
        <v>0</v>
      </c>
      <c r="P33" s="101"/>
    </row>
    <row r="34" spans="1:16" ht="21.75" thickBot="1" x14ac:dyDescent="0.4">
      <c r="A34" s="19"/>
      <c r="B34" s="20" t="s">
        <v>49</v>
      </c>
      <c r="C34" s="76">
        <v>25320</v>
      </c>
      <c r="D34" s="75">
        <f t="shared" si="19"/>
        <v>4810.8</v>
      </c>
      <c r="E34" s="236">
        <f t="shared" si="20"/>
        <v>30130.799999999999</v>
      </c>
      <c r="F34" s="273">
        <v>25320</v>
      </c>
      <c r="G34" s="55">
        <f t="shared" si="31"/>
        <v>4810.8</v>
      </c>
      <c r="H34" s="274">
        <f t="shared" si="32"/>
        <v>30130.799999999999</v>
      </c>
      <c r="I34" s="342">
        <f t="shared" si="28"/>
        <v>0</v>
      </c>
      <c r="J34" s="439">
        <f t="shared" si="23"/>
        <v>0</v>
      </c>
      <c r="K34" s="440">
        <f t="shared" si="24"/>
        <v>0</v>
      </c>
      <c r="L34" s="441">
        <f t="shared" si="25"/>
        <v>25320</v>
      </c>
      <c r="M34" s="442">
        <f t="shared" si="26"/>
        <v>4810.8</v>
      </c>
      <c r="N34" s="431">
        <f t="shared" si="27"/>
        <v>30130.799999999999</v>
      </c>
      <c r="P34" s="101"/>
    </row>
    <row r="35" spans="1:16" s="2" customFormat="1" ht="22.5" thickTop="1" thickBot="1" x14ac:dyDescent="0.4">
      <c r="A35" s="190" t="s">
        <v>50</v>
      </c>
      <c r="B35" s="191" t="s">
        <v>51</v>
      </c>
      <c r="C35" s="192">
        <v>3333.33</v>
      </c>
      <c r="D35" s="193">
        <f t="shared" si="19"/>
        <v>633.33270000000005</v>
      </c>
      <c r="E35" s="237">
        <f t="shared" si="20"/>
        <v>3966.6626999999999</v>
      </c>
      <c r="F35" s="298">
        <v>3333.33</v>
      </c>
      <c r="G35" s="185">
        <f t="shared" si="31"/>
        <v>633.33270000000005</v>
      </c>
      <c r="H35" s="293">
        <f t="shared" si="32"/>
        <v>3966.6626999999999</v>
      </c>
      <c r="I35" s="353">
        <f t="shared" si="28"/>
        <v>0</v>
      </c>
      <c r="J35" s="448">
        <f t="shared" si="23"/>
        <v>0</v>
      </c>
      <c r="K35" s="449">
        <f t="shared" si="24"/>
        <v>0</v>
      </c>
      <c r="L35" s="450">
        <f t="shared" si="25"/>
        <v>3333.33</v>
      </c>
      <c r="M35" s="451">
        <f t="shared" si="26"/>
        <v>633.33270000000005</v>
      </c>
      <c r="N35" s="452">
        <f t="shared" si="27"/>
        <v>3966.6626999999999</v>
      </c>
      <c r="P35" s="173"/>
    </row>
    <row r="36" spans="1:16" s="2" customFormat="1" ht="21.75" thickTop="1" x14ac:dyDescent="0.35">
      <c r="A36" s="195" t="s">
        <v>52</v>
      </c>
      <c r="B36" s="196" t="s">
        <v>53</v>
      </c>
      <c r="C36" s="197">
        <f>SUM(C37:C38)</f>
        <v>30000</v>
      </c>
      <c r="D36" s="197">
        <f t="shared" ref="D36:E36" si="33">SUM(D37:D38)</f>
        <v>5700</v>
      </c>
      <c r="E36" s="238">
        <f t="shared" si="33"/>
        <v>35700</v>
      </c>
      <c r="F36" s="294">
        <f>SUM(F37:F38)</f>
        <v>15000</v>
      </c>
      <c r="G36" s="189">
        <f t="shared" ref="G36:H36" si="34">SUM(G37:G38)</f>
        <v>2850</v>
      </c>
      <c r="H36" s="295">
        <f t="shared" si="34"/>
        <v>17850</v>
      </c>
      <c r="I36" s="351">
        <f t="shared" si="28"/>
        <v>15000</v>
      </c>
      <c r="J36" s="443">
        <f t="shared" si="23"/>
        <v>3150</v>
      </c>
      <c r="K36" s="444">
        <f t="shared" si="24"/>
        <v>18150</v>
      </c>
      <c r="L36" s="445">
        <f t="shared" si="25"/>
        <v>30000</v>
      </c>
      <c r="M36" s="446">
        <f t="shared" si="26"/>
        <v>6000</v>
      </c>
      <c r="N36" s="447">
        <f t="shared" si="27"/>
        <v>36000</v>
      </c>
      <c r="P36" s="173"/>
    </row>
    <row r="37" spans="1:16" ht="21" x14ac:dyDescent="0.35">
      <c r="A37" s="17"/>
      <c r="B37" s="18" t="s">
        <v>54</v>
      </c>
      <c r="C37" s="72">
        <v>30000</v>
      </c>
      <c r="D37" s="79">
        <f>C37*19%</f>
        <v>5700</v>
      </c>
      <c r="E37" s="239">
        <f>C37+D37</f>
        <v>35700</v>
      </c>
      <c r="F37" s="288">
        <v>15000</v>
      </c>
      <c r="G37" s="45">
        <f>F37*19%</f>
        <v>2850</v>
      </c>
      <c r="H37" s="289">
        <f>F37+G37</f>
        <v>17850</v>
      </c>
      <c r="I37" s="348">
        <f t="shared" si="28"/>
        <v>15000</v>
      </c>
      <c r="J37" s="140">
        <f t="shared" si="23"/>
        <v>3150</v>
      </c>
      <c r="K37" s="370">
        <f t="shared" si="24"/>
        <v>18150</v>
      </c>
      <c r="L37" s="361">
        <f t="shared" si="25"/>
        <v>30000</v>
      </c>
      <c r="M37" s="132">
        <f t="shared" si="26"/>
        <v>6000</v>
      </c>
      <c r="N37" s="380">
        <f t="shared" si="27"/>
        <v>36000</v>
      </c>
      <c r="P37" s="101"/>
    </row>
    <row r="38" spans="1:16" ht="21.75" thickBot="1" x14ac:dyDescent="0.4">
      <c r="A38" s="19"/>
      <c r="B38" s="20" t="s">
        <v>55</v>
      </c>
      <c r="C38" s="76">
        <v>0</v>
      </c>
      <c r="D38" s="75">
        <f t="shared" si="19"/>
        <v>0</v>
      </c>
      <c r="E38" s="236">
        <f t="shared" si="20"/>
        <v>0</v>
      </c>
      <c r="F38" s="273">
        <v>0</v>
      </c>
      <c r="G38" s="55">
        <f t="shared" ref="G38" si="35">F38*19%</f>
        <v>0</v>
      </c>
      <c r="H38" s="274">
        <f t="shared" ref="H38" si="36">F38+G38</f>
        <v>0</v>
      </c>
      <c r="I38" s="342">
        <f t="shared" si="28"/>
        <v>0</v>
      </c>
      <c r="J38" s="439">
        <f t="shared" si="23"/>
        <v>0</v>
      </c>
      <c r="K38" s="440">
        <f t="shared" si="24"/>
        <v>0</v>
      </c>
      <c r="L38" s="441">
        <f t="shared" si="25"/>
        <v>0</v>
      </c>
      <c r="M38" s="442">
        <f t="shared" si="26"/>
        <v>0</v>
      </c>
      <c r="N38" s="431">
        <f t="shared" si="27"/>
        <v>0</v>
      </c>
      <c r="P38" s="101"/>
    </row>
    <row r="39" spans="1:16" s="2" customFormat="1" ht="21.75" thickTop="1" x14ac:dyDescent="0.35">
      <c r="A39" s="195" t="s">
        <v>56</v>
      </c>
      <c r="B39" s="196" t="s">
        <v>57</v>
      </c>
      <c r="C39" s="197">
        <f>C40+C43+C44</f>
        <v>0</v>
      </c>
      <c r="D39" s="197">
        <f t="shared" ref="D39:M39" si="37">D40+D43+D44</f>
        <v>0</v>
      </c>
      <c r="E39" s="197">
        <f t="shared" si="37"/>
        <v>0</v>
      </c>
      <c r="F39" s="189">
        <f t="shared" si="37"/>
        <v>0</v>
      </c>
      <c r="G39" s="189">
        <f t="shared" si="37"/>
        <v>0</v>
      </c>
      <c r="H39" s="189">
        <f t="shared" si="37"/>
        <v>0</v>
      </c>
      <c r="I39" s="207">
        <f t="shared" si="37"/>
        <v>0</v>
      </c>
      <c r="J39" s="207">
        <f t="shared" si="37"/>
        <v>0</v>
      </c>
      <c r="K39" s="207">
        <f t="shared" si="37"/>
        <v>0</v>
      </c>
      <c r="L39" s="216">
        <f t="shared" si="37"/>
        <v>0</v>
      </c>
      <c r="M39" s="216">
        <f t="shared" si="37"/>
        <v>0</v>
      </c>
      <c r="N39" s="216">
        <f>N40+N43+N44</f>
        <v>0</v>
      </c>
      <c r="P39" s="173"/>
    </row>
    <row r="40" spans="1:16" ht="21" x14ac:dyDescent="0.35">
      <c r="A40" s="17"/>
      <c r="B40" s="23" t="s">
        <v>58</v>
      </c>
      <c r="C40" s="80">
        <f>C41+C42</f>
        <v>0</v>
      </c>
      <c r="D40" s="80">
        <f t="shared" ref="D40:E40" si="38">D41+D42</f>
        <v>0</v>
      </c>
      <c r="E40" s="240">
        <f t="shared" si="38"/>
        <v>0</v>
      </c>
      <c r="F40" s="299">
        <f>F41+F42</f>
        <v>0</v>
      </c>
      <c r="G40" s="71">
        <f t="shared" ref="G40:H40" si="39">G41+G42</f>
        <v>0</v>
      </c>
      <c r="H40" s="300">
        <f t="shared" si="39"/>
        <v>0</v>
      </c>
      <c r="I40" s="354">
        <f t="shared" si="28"/>
        <v>0</v>
      </c>
      <c r="J40" s="140">
        <f t="shared" si="23"/>
        <v>0</v>
      </c>
      <c r="K40" s="370">
        <f t="shared" si="24"/>
        <v>0</v>
      </c>
      <c r="L40" s="361">
        <f t="shared" si="25"/>
        <v>0</v>
      </c>
      <c r="M40" s="132">
        <f t="shared" si="26"/>
        <v>0</v>
      </c>
      <c r="N40" s="380">
        <f t="shared" si="27"/>
        <v>0</v>
      </c>
      <c r="P40" s="101"/>
    </row>
    <row r="41" spans="1:16" ht="21" x14ac:dyDescent="0.35">
      <c r="A41" s="17"/>
      <c r="B41" s="23" t="s">
        <v>59</v>
      </c>
      <c r="C41" s="72">
        <v>0</v>
      </c>
      <c r="D41" s="79">
        <f t="shared" si="19"/>
        <v>0</v>
      </c>
      <c r="E41" s="239">
        <f t="shared" si="20"/>
        <v>0</v>
      </c>
      <c r="F41" s="288">
        <v>0</v>
      </c>
      <c r="G41" s="45">
        <f t="shared" ref="G41:G43" si="40">F41*19%</f>
        <v>0</v>
      </c>
      <c r="H41" s="289">
        <f t="shared" ref="H41:H43" si="41">F41+G41</f>
        <v>0</v>
      </c>
      <c r="I41" s="348">
        <f t="shared" si="28"/>
        <v>0</v>
      </c>
      <c r="J41" s="140">
        <f t="shared" si="23"/>
        <v>0</v>
      </c>
      <c r="K41" s="370">
        <f t="shared" si="24"/>
        <v>0</v>
      </c>
      <c r="L41" s="361">
        <f t="shared" si="25"/>
        <v>0</v>
      </c>
      <c r="M41" s="132">
        <f t="shared" si="26"/>
        <v>0</v>
      </c>
      <c r="N41" s="380">
        <f t="shared" si="27"/>
        <v>0</v>
      </c>
      <c r="P41" s="101"/>
    </row>
    <row r="42" spans="1:16" ht="63" x14ac:dyDescent="0.35">
      <c r="A42" s="14"/>
      <c r="B42" s="16" t="s">
        <v>60</v>
      </c>
      <c r="C42" s="47">
        <v>0</v>
      </c>
      <c r="D42" s="48">
        <f t="shared" si="19"/>
        <v>0</v>
      </c>
      <c r="E42" s="234">
        <f t="shared" si="20"/>
        <v>0</v>
      </c>
      <c r="F42" s="296">
        <v>0</v>
      </c>
      <c r="G42" s="50">
        <f t="shared" si="40"/>
        <v>0</v>
      </c>
      <c r="H42" s="297">
        <f t="shared" si="41"/>
        <v>0</v>
      </c>
      <c r="I42" s="352">
        <f t="shared" si="28"/>
        <v>0</v>
      </c>
      <c r="J42" s="140">
        <f t="shared" si="23"/>
        <v>0</v>
      </c>
      <c r="K42" s="370">
        <f t="shared" si="24"/>
        <v>0</v>
      </c>
      <c r="L42" s="361">
        <f t="shared" si="25"/>
        <v>0</v>
      </c>
      <c r="M42" s="132">
        <f t="shared" si="26"/>
        <v>0</v>
      </c>
      <c r="N42" s="380">
        <f t="shared" si="27"/>
        <v>0</v>
      </c>
      <c r="P42" s="101"/>
    </row>
    <row r="43" spans="1:16" ht="21" x14ac:dyDescent="0.35">
      <c r="A43" s="419"/>
      <c r="B43" s="420" t="s">
        <v>61</v>
      </c>
      <c r="C43" s="421">
        <v>0</v>
      </c>
      <c r="D43" s="422">
        <f t="shared" si="19"/>
        <v>0</v>
      </c>
      <c r="E43" s="423">
        <f t="shared" si="20"/>
        <v>0</v>
      </c>
      <c r="F43" s="424">
        <v>0</v>
      </c>
      <c r="G43" s="425">
        <f t="shared" si="40"/>
        <v>0</v>
      </c>
      <c r="H43" s="426">
        <f t="shared" si="41"/>
        <v>0</v>
      </c>
      <c r="I43" s="433">
        <f t="shared" si="28"/>
        <v>0</v>
      </c>
      <c r="J43" s="434">
        <f t="shared" si="23"/>
        <v>0</v>
      </c>
      <c r="K43" s="435">
        <f t="shared" si="24"/>
        <v>0</v>
      </c>
      <c r="L43" s="436">
        <f t="shared" si="25"/>
        <v>0</v>
      </c>
      <c r="M43" s="437">
        <f t="shared" si="26"/>
        <v>0</v>
      </c>
      <c r="N43" s="438">
        <f t="shared" si="27"/>
        <v>0</v>
      </c>
      <c r="P43" s="101"/>
    </row>
    <row r="44" spans="1:16" ht="42.75" customHeight="1" thickBot="1" x14ac:dyDescent="0.4">
      <c r="A44" s="429"/>
      <c r="B44" s="24" t="s">
        <v>159</v>
      </c>
      <c r="C44" s="52">
        <v>0</v>
      </c>
      <c r="D44" s="53">
        <f t="shared" ref="D44" si="42">C44*19%</f>
        <v>0</v>
      </c>
      <c r="E44" s="224">
        <f t="shared" ref="E44" si="43">C44+D44</f>
        <v>0</v>
      </c>
      <c r="F44" s="273">
        <v>0</v>
      </c>
      <c r="G44" s="55">
        <f t="shared" ref="G44" si="44">F44*19%</f>
        <v>0</v>
      </c>
      <c r="H44" s="274">
        <f t="shared" ref="H44" si="45">F44+G44</f>
        <v>0</v>
      </c>
      <c r="I44" s="342">
        <f t="shared" ref="I44" si="46">C44-F44</f>
        <v>0</v>
      </c>
      <c r="J44" s="439">
        <f t="shared" ref="J44" si="47">I44*0.21</f>
        <v>0</v>
      </c>
      <c r="K44" s="440">
        <f t="shared" ref="K44" si="48">I44+J44</f>
        <v>0</v>
      </c>
      <c r="L44" s="441">
        <f t="shared" ref="L44" si="49">F44+I44</f>
        <v>0</v>
      </c>
      <c r="M44" s="442">
        <f t="shared" ref="M44" si="50">G44+J44</f>
        <v>0</v>
      </c>
      <c r="N44" s="431">
        <f t="shared" ref="N44" si="51">H44+K44</f>
        <v>0</v>
      </c>
      <c r="P44" s="101"/>
    </row>
    <row r="45" spans="1:16" ht="22.5" thickTop="1" thickBot="1" x14ac:dyDescent="0.4">
      <c r="A45" s="508" t="s">
        <v>62</v>
      </c>
      <c r="B45" s="509"/>
      <c r="C45" s="65">
        <f t="shared" ref="C45:N45" si="52">C21+C25+C26+C27+C28+C35+C36+C39</f>
        <v>58653.33</v>
      </c>
      <c r="D45" s="65">
        <f t="shared" si="52"/>
        <v>11144.1327</v>
      </c>
      <c r="E45" s="227">
        <f t="shared" si="52"/>
        <v>69797.462700000004</v>
      </c>
      <c r="F45" s="279">
        <f t="shared" si="52"/>
        <v>43653.33</v>
      </c>
      <c r="G45" s="66">
        <f t="shared" si="52"/>
        <v>8294.1327000000001</v>
      </c>
      <c r="H45" s="280">
        <f t="shared" si="52"/>
        <v>51947.462699999996</v>
      </c>
      <c r="I45" s="345">
        <f t="shared" si="52"/>
        <v>15000</v>
      </c>
      <c r="J45" s="67">
        <f t="shared" si="52"/>
        <v>3150</v>
      </c>
      <c r="K45" s="371">
        <f t="shared" si="52"/>
        <v>18150</v>
      </c>
      <c r="L45" s="381">
        <f t="shared" si="52"/>
        <v>58653.33</v>
      </c>
      <c r="M45" s="124">
        <f t="shared" si="52"/>
        <v>11444.1327</v>
      </c>
      <c r="N45" s="382">
        <f t="shared" si="52"/>
        <v>70097.462700000004</v>
      </c>
      <c r="P45" s="101"/>
    </row>
    <row r="46" spans="1:16" ht="21" x14ac:dyDescent="0.25">
      <c r="A46" s="506" t="s">
        <v>63</v>
      </c>
      <c r="B46" s="507"/>
      <c r="C46" s="507"/>
      <c r="D46" s="507"/>
      <c r="E46" s="507"/>
      <c r="F46" s="281"/>
      <c r="G46" s="282"/>
      <c r="H46" s="283"/>
      <c r="I46" s="35"/>
      <c r="J46" s="35"/>
      <c r="K46" s="35"/>
      <c r="L46" s="126"/>
      <c r="M46" s="363"/>
      <c r="N46" s="127"/>
      <c r="P46" s="101"/>
    </row>
    <row r="47" spans="1:16" s="2" customFormat="1" ht="27" customHeight="1" x14ac:dyDescent="0.35">
      <c r="A47" s="39" t="s">
        <v>64</v>
      </c>
      <c r="B47" s="418" t="s">
        <v>65</v>
      </c>
      <c r="C47" s="81">
        <f>C48+C58+C68+C78+C88+C89</f>
        <v>476728.69999999995</v>
      </c>
      <c r="D47" s="81">
        <f t="shared" ref="D47:N47" si="53">D48+D58+D68+D78+D88+D89</f>
        <v>90578.452999999994</v>
      </c>
      <c r="E47" s="81">
        <f t="shared" si="53"/>
        <v>567307.15299999993</v>
      </c>
      <c r="F47" s="82">
        <f t="shared" si="53"/>
        <v>35729.99</v>
      </c>
      <c r="G47" s="82">
        <f t="shared" si="53"/>
        <v>6788.6980999999996</v>
      </c>
      <c r="H47" s="82">
        <f t="shared" si="53"/>
        <v>42518.688099999999</v>
      </c>
      <c r="I47" s="83">
        <f t="shared" si="53"/>
        <v>444304.66000000003</v>
      </c>
      <c r="J47" s="83">
        <f t="shared" si="53"/>
        <v>93303.978600000002</v>
      </c>
      <c r="K47" s="83">
        <f t="shared" si="53"/>
        <v>537608.63860000006</v>
      </c>
      <c r="L47" s="139">
        <f t="shared" si="53"/>
        <v>480034.65</v>
      </c>
      <c r="M47" s="139">
        <f t="shared" si="53"/>
        <v>100092.67670000001</v>
      </c>
      <c r="N47" s="139">
        <f t="shared" si="53"/>
        <v>580127.32669999998</v>
      </c>
      <c r="P47" s="173"/>
    </row>
    <row r="48" spans="1:16" ht="21" hidden="1" x14ac:dyDescent="0.35">
      <c r="A48" s="14"/>
      <c r="B48" s="40" t="s">
        <v>111</v>
      </c>
      <c r="C48" s="81">
        <f>SUM(C49:C57)</f>
        <v>0</v>
      </c>
      <c r="D48" s="81">
        <f t="shared" ref="D48:H48" si="54">SUM(D49:D57)</f>
        <v>0</v>
      </c>
      <c r="E48" s="242">
        <f t="shared" si="54"/>
        <v>0</v>
      </c>
      <c r="F48" s="303">
        <f t="shared" si="54"/>
        <v>0</v>
      </c>
      <c r="G48" s="82">
        <f t="shared" si="54"/>
        <v>0</v>
      </c>
      <c r="H48" s="304">
        <f t="shared" si="54"/>
        <v>0</v>
      </c>
      <c r="I48" s="355">
        <f t="shared" ref="I48:I62" si="55">C48-F48</f>
        <v>0</v>
      </c>
      <c r="J48" s="83">
        <f t="shared" ref="J48:J97" si="56">I48*0.21</f>
        <v>0</v>
      </c>
      <c r="K48" s="372">
        <f t="shared" ref="K48:K97" si="57">I48+J48</f>
        <v>0</v>
      </c>
      <c r="L48" s="383">
        <f t="shared" ref="L48:L97" si="58">F48+I48</f>
        <v>0</v>
      </c>
      <c r="M48" s="139">
        <f t="shared" ref="M48:M97" si="59">G48+J48</f>
        <v>0</v>
      </c>
      <c r="N48" s="384">
        <f t="shared" ref="N48:N97" si="60">H48+K48</f>
        <v>0</v>
      </c>
      <c r="P48" s="101"/>
    </row>
    <row r="49" spans="1:16" ht="21" hidden="1" x14ac:dyDescent="0.35">
      <c r="A49" s="14"/>
      <c r="B49" s="41" t="s">
        <v>112</v>
      </c>
      <c r="C49" s="42">
        <v>0</v>
      </c>
      <c r="D49" s="43">
        <f t="shared" ref="D49:D89" si="61">C49*0.19</f>
        <v>0</v>
      </c>
      <c r="E49" s="230">
        <f t="shared" ref="E49:E97" si="62">C49+D49</f>
        <v>0</v>
      </c>
      <c r="F49" s="288">
        <v>0</v>
      </c>
      <c r="G49" s="45">
        <f t="shared" ref="G49:G88" si="63">F49*0.19</f>
        <v>0</v>
      </c>
      <c r="H49" s="289">
        <f t="shared" ref="H49:H90" si="64">F49+G49</f>
        <v>0</v>
      </c>
      <c r="I49" s="348">
        <f t="shared" si="55"/>
        <v>0</v>
      </c>
      <c r="J49" s="83">
        <f t="shared" si="56"/>
        <v>0</v>
      </c>
      <c r="K49" s="372">
        <f t="shared" si="57"/>
        <v>0</v>
      </c>
      <c r="L49" s="383">
        <f t="shared" si="58"/>
        <v>0</v>
      </c>
      <c r="M49" s="139">
        <f t="shared" si="59"/>
        <v>0</v>
      </c>
      <c r="N49" s="384">
        <f t="shared" si="60"/>
        <v>0</v>
      </c>
      <c r="P49" s="101"/>
    </row>
    <row r="50" spans="1:16" ht="21" hidden="1" x14ac:dyDescent="0.35">
      <c r="A50" s="14"/>
      <c r="B50" s="41" t="s">
        <v>113</v>
      </c>
      <c r="C50" s="42">
        <v>0</v>
      </c>
      <c r="D50" s="43">
        <f t="shared" si="61"/>
        <v>0</v>
      </c>
      <c r="E50" s="230">
        <f t="shared" si="62"/>
        <v>0</v>
      </c>
      <c r="F50" s="288">
        <v>0</v>
      </c>
      <c r="G50" s="45">
        <f t="shared" si="63"/>
        <v>0</v>
      </c>
      <c r="H50" s="289">
        <f t="shared" si="64"/>
        <v>0</v>
      </c>
      <c r="I50" s="348">
        <f t="shared" si="55"/>
        <v>0</v>
      </c>
      <c r="J50" s="83">
        <f t="shared" si="56"/>
        <v>0</v>
      </c>
      <c r="K50" s="372">
        <f t="shared" si="57"/>
        <v>0</v>
      </c>
      <c r="L50" s="383">
        <f t="shared" si="58"/>
        <v>0</v>
      </c>
      <c r="M50" s="139">
        <f t="shared" si="59"/>
        <v>0</v>
      </c>
      <c r="N50" s="384">
        <f t="shared" si="60"/>
        <v>0</v>
      </c>
      <c r="P50" s="101"/>
    </row>
    <row r="51" spans="1:16" ht="21" hidden="1" x14ac:dyDescent="0.35">
      <c r="A51" s="14"/>
      <c r="B51" s="41" t="s">
        <v>114</v>
      </c>
      <c r="C51" s="42">
        <v>0</v>
      </c>
      <c r="D51" s="43">
        <f t="shared" si="61"/>
        <v>0</v>
      </c>
      <c r="E51" s="230">
        <f t="shared" si="62"/>
        <v>0</v>
      </c>
      <c r="F51" s="288">
        <v>0</v>
      </c>
      <c r="G51" s="45">
        <f t="shared" si="63"/>
        <v>0</v>
      </c>
      <c r="H51" s="289">
        <f t="shared" si="64"/>
        <v>0</v>
      </c>
      <c r="I51" s="348">
        <f t="shared" si="55"/>
        <v>0</v>
      </c>
      <c r="J51" s="83">
        <f t="shared" si="56"/>
        <v>0</v>
      </c>
      <c r="K51" s="372">
        <f t="shared" si="57"/>
        <v>0</v>
      </c>
      <c r="L51" s="383">
        <f t="shared" si="58"/>
        <v>0</v>
      </c>
      <c r="M51" s="139">
        <f t="shared" si="59"/>
        <v>0</v>
      </c>
      <c r="N51" s="384">
        <f t="shared" si="60"/>
        <v>0</v>
      </c>
      <c r="P51" s="101"/>
    </row>
    <row r="52" spans="1:16" ht="21" hidden="1" x14ac:dyDescent="0.35">
      <c r="A52" s="14"/>
      <c r="B52" s="41" t="s">
        <v>115</v>
      </c>
      <c r="C52" s="42">
        <v>0</v>
      </c>
      <c r="D52" s="43">
        <f t="shared" si="61"/>
        <v>0</v>
      </c>
      <c r="E52" s="230">
        <f t="shared" si="62"/>
        <v>0</v>
      </c>
      <c r="F52" s="288">
        <v>0</v>
      </c>
      <c r="G52" s="45">
        <f t="shared" si="63"/>
        <v>0</v>
      </c>
      <c r="H52" s="289">
        <f t="shared" si="64"/>
        <v>0</v>
      </c>
      <c r="I52" s="348">
        <f t="shared" si="55"/>
        <v>0</v>
      </c>
      <c r="J52" s="83">
        <f t="shared" si="56"/>
        <v>0</v>
      </c>
      <c r="K52" s="372">
        <f t="shared" si="57"/>
        <v>0</v>
      </c>
      <c r="L52" s="383">
        <f t="shared" si="58"/>
        <v>0</v>
      </c>
      <c r="M52" s="139">
        <f t="shared" si="59"/>
        <v>0</v>
      </c>
      <c r="N52" s="384">
        <f t="shared" si="60"/>
        <v>0</v>
      </c>
      <c r="P52" s="101"/>
    </row>
    <row r="53" spans="1:16" ht="21" hidden="1" x14ac:dyDescent="0.35">
      <c r="A53" s="14"/>
      <c r="B53" s="41" t="s">
        <v>116</v>
      </c>
      <c r="C53" s="42">
        <v>0</v>
      </c>
      <c r="D53" s="43">
        <f t="shared" si="61"/>
        <v>0</v>
      </c>
      <c r="E53" s="230">
        <f t="shared" si="62"/>
        <v>0</v>
      </c>
      <c r="F53" s="288">
        <v>0</v>
      </c>
      <c r="G53" s="45">
        <f t="shared" si="63"/>
        <v>0</v>
      </c>
      <c r="H53" s="289">
        <f t="shared" si="64"/>
        <v>0</v>
      </c>
      <c r="I53" s="348">
        <f t="shared" si="55"/>
        <v>0</v>
      </c>
      <c r="J53" s="83">
        <f t="shared" si="56"/>
        <v>0</v>
      </c>
      <c r="K53" s="372">
        <f t="shared" si="57"/>
        <v>0</v>
      </c>
      <c r="L53" s="383">
        <f t="shared" si="58"/>
        <v>0</v>
      </c>
      <c r="M53" s="139">
        <f t="shared" si="59"/>
        <v>0</v>
      </c>
      <c r="N53" s="384">
        <f t="shared" si="60"/>
        <v>0</v>
      </c>
      <c r="P53" s="101"/>
    </row>
    <row r="54" spans="1:16" ht="21" hidden="1" x14ac:dyDescent="0.35">
      <c r="A54" s="14"/>
      <c r="B54" s="41" t="s">
        <v>117</v>
      </c>
      <c r="C54" s="42">
        <v>0</v>
      </c>
      <c r="D54" s="43">
        <f t="shared" si="61"/>
        <v>0</v>
      </c>
      <c r="E54" s="230">
        <f t="shared" si="62"/>
        <v>0</v>
      </c>
      <c r="F54" s="288">
        <v>0</v>
      </c>
      <c r="G54" s="45">
        <f t="shared" si="63"/>
        <v>0</v>
      </c>
      <c r="H54" s="289">
        <f t="shared" si="64"/>
        <v>0</v>
      </c>
      <c r="I54" s="348">
        <f t="shared" si="55"/>
        <v>0</v>
      </c>
      <c r="J54" s="83">
        <f t="shared" si="56"/>
        <v>0</v>
      </c>
      <c r="K54" s="372">
        <f t="shared" si="57"/>
        <v>0</v>
      </c>
      <c r="L54" s="383">
        <f t="shared" si="58"/>
        <v>0</v>
      </c>
      <c r="M54" s="139">
        <f t="shared" si="59"/>
        <v>0</v>
      </c>
      <c r="N54" s="384">
        <f t="shared" si="60"/>
        <v>0</v>
      </c>
      <c r="P54" s="101"/>
    </row>
    <row r="55" spans="1:16" ht="21" hidden="1" x14ac:dyDescent="0.35">
      <c r="A55" s="14"/>
      <c r="B55" s="41" t="s">
        <v>118</v>
      </c>
      <c r="C55" s="42">
        <v>0</v>
      </c>
      <c r="D55" s="43">
        <f t="shared" si="61"/>
        <v>0</v>
      </c>
      <c r="E55" s="230">
        <f t="shared" si="62"/>
        <v>0</v>
      </c>
      <c r="F55" s="288">
        <v>0</v>
      </c>
      <c r="G55" s="45">
        <f t="shared" si="63"/>
        <v>0</v>
      </c>
      <c r="H55" s="289">
        <f t="shared" si="64"/>
        <v>0</v>
      </c>
      <c r="I55" s="348">
        <f t="shared" si="55"/>
        <v>0</v>
      </c>
      <c r="J55" s="83">
        <f t="shared" si="56"/>
        <v>0</v>
      </c>
      <c r="K55" s="372">
        <f t="shared" si="57"/>
        <v>0</v>
      </c>
      <c r="L55" s="383">
        <f t="shared" si="58"/>
        <v>0</v>
      </c>
      <c r="M55" s="139">
        <f t="shared" si="59"/>
        <v>0</v>
      </c>
      <c r="N55" s="384">
        <f t="shared" si="60"/>
        <v>0</v>
      </c>
      <c r="P55" s="101"/>
    </row>
    <row r="56" spans="1:16" ht="21" hidden="1" x14ac:dyDescent="0.35">
      <c r="A56" s="14"/>
      <c r="B56" s="41" t="s">
        <v>119</v>
      </c>
      <c r="C56" s="42">
        <v>0</v>
      </c>
      <c r="D56" s="43">
        <f t="shared" si="61"/>
        <v>0</v>
      </c>
      <c r="E56" s="230">
        <f t="shared" si="62"/>
        <v>0</v>
      </c>
      <c r="F56" s="288">
        <v>0</v>
      </c>
      <c r="G56" s="45">
        <f t="shared" si="63"/>
        <v>0</v>
      </c>
      <c r="H56" s="289">
        <f t="shared" si="64"/>
        <v>0</v>
      </c>
      <c r="I56" s="348">
        <f t="shared" si="55"/>
        <v>0</v>
      </c>
      <c r="J56" s="83">
        <f t="shared" si="56"/>
        <v>0</v>
      </c>
      <c r="K56" s="372">
        <f t="shared" si="57"/>
        <v>0</v>
      </c>
      <c r="L56" s="383">
        <f t="shared" si="58"/>
        <v>0</v>
      </c>
      <c r="M56" s="139">
        <f t="shared" si="59"/>
        <v>0</v>
      </c>
      <c r="N56" s="384">
        <f t="shared" si="60"/>
        <v>0</v>
      </c>
      <c r="P56" s="101"/>
    </row>
    <row r="57" spans="1:16" ht="8.25" hidden="1" customHeight="1" x14ac:dyDescent="0.35">
      <c r="A57" s="14"/>
      <c r="B57" s="41" t="s">
        <v>120</v>
      </c>
      <c r="C57" s="42">
        <v>0</v>
      </c>
      <c r="D57" s="43">
        <f t="shared" si="61"/>
        <v>0</v>
      </c>
      <c r="E57" s="230">
        <f t="shared" si="62"/>
        <v>0</v>
      </c>
      <c r="F57" s="288">
        <v>0</v>
      </c>
      <c r="G57" s="45">
        <f t="shared" si="63"/>
        <v>0</v>
      </c>
      <c r="H57" s="289">
        <f t="shared" si="64"/>
        <v>0</v>
      </c>
      <c r="I57" s="348">
        <f t="shared" si="55"/>
        <v>0</v>
      </c>
      <c r="J57" s="83">
        <f t="shared" si="56"/>
        <v>0</v>
      </c>
      <c r="K57" s="372">
        <f t="shared" si="57"/>
        <v>0</v>
      </c>
      <c r="L57" s="383">
        <f t="shared" si="58"/>
        <v>0</v>
      </c>
      <c r="M57" s="139">
        <f t="shared" si="59"/>
        <v>0</v>
      </c>
      <c r="N57" s="384">
        <f t="shared" si="60"/>
        <v>0</v>
      </c>
      <c r="P57" s="101"/>
    </row>
    <row r="58" spans="1:16" ht="18" hidden="1" customHeight="1" x14ac:dyDescent="0.35">
      <c r="A58" s="14"/>
      <c r="B58" s="40" t="s">
        <v>121</v>
      </c>
      <c r="C58" s="81">
        <f>SUM(C59:C67)</f>
        <v>0</v>
      </c>
      <c r="D58" s="81">
        <f t="shared" ref="D58:E58" si="65">SUM(D59:D67)</f>
        <v>0</v>
      </c>
      <c r="E58" s="242">
        <f t="shared" si="65"/>
        <v>0</v>
      </c>
      <c r="F58" s="303">
        <f>SUM(F59:F67)</f>
        <v>0</v>
      </c>
      <c r="G58" s="98">
        <f t="shared" si="63"/>
        <v>0</v>
      </c>
      <c r="H58" s="287">
        <f t="shared" si="64"/>
        <v>0</v>
      </c>
      <c r="I58" s="355">
        <f t="shared" si="55"/>
        <v>0</v>
      </c>
      <c r="J58" s="83">
        <f t="shared" si="56"/>
        <v>0</v>
      </c>
      <c r="K58" s="372">
        <f t="shared" si="57"/>
        <v>0</v>
      </c>
      <c r="L58" s="383">
        <f t="shared" si="58"/>
        <v>0</v>
      </c>
      <c r="M58" s="139">
        <f t="shared" si="59"/>
        <v>0</v>
      </c>
      <c r="N58" s="384">
        <f t="shared" si="60"/>
        <v>0</v>
      </c>
      <c r="P58" s="101"/>
    </row>
    <row r="59" spans="1:16" ht="21" hidden="1" x14ac:dyDescent="0.35">
      <c r="A59" s="14"/>
      <c r="B59" s="41" t="s">
        <v>122</v>
      </c>
      <c r="C59" s="42">
        <v>0</v>
      </c>
      <c r="D59" s="43">
        <f t="shared" si="61"/>
        <v>0</v>
      </c>
      <c r="E59" s="230">
        <f t="shared" si="62"/>
        <v>0</v>
      </c>
      <c r="F59" s="288">
        <v>0</v>
      </c>
      <c r="G59" s="45">
        <f t="shared" si="63"/>
        <v>0</v>
      </c>
      <c r="H59" s="289">
        <f t="shared" si="64"/>
        <v>0</v>
      </c>
      <c r="I59" s="348">
        <f t="shared" si="55"/>
        <v>0</v>
      </c>
      <c r="J59" s="83">
        <f t="shared" si="56"/>
        <v>0</v>
      </c>
      <c r="K59" s="372">
        <f t="shared" si="57"/>
        <v>0</v>
      </c>
      <c r="L59" s="383">
        <f t="shared" si="58"/>
        <v>0</v>
      </c>
      <c r="M59" s="139">
        <f t="shared" si="59"/>
        <v>0</v>
      </c>
      <c r="N59" s="384">
        <f t="shared" si="60"/>
        <v>0</v>
      </c>
      <c r="P59" s="101"/>
    </row>
    <row r="60" spans="1:16" ht="21" hidden="1" x14ac:dyDescent="0.35">
      <c r="A60" s="14"/>
      <c r="B60" s="100" t="s">
        <v>123</v>
      </c>
      <c r="C60" s="42">
        <v>0</v>
      </c>
      <c r="D60" s="43">
        <f t="shared" si="61"/>
        <v>0</v>
      </c>
      <c r="E60" s="230">
        <f t="shared" si="62"/>
        <v>0</v>
      </c>
      <c r="F60" s="288">
        <v>0</v>
      </c>
      <c r="G60" s="45">
        <f t="shared" si="63"/>
        <v>0</v>
      </c>
      <c r="H60" s="289">
        <f t="shared" si="64"/>
        <v>0</v>
      </c>
      <c r="I60" s="348">
        <f t="shared" si="55"/>
        <v>0</v>
      </c>
      <c r="J60" s="83">
        <f t="shared" si="56"/>
        <v>0</v>
      </c>
      <c r="K60" s="372">
        <f t="shared" si="57"/>
        <v>0</v>
      </c>
      <c r="L60" s="383">
        <f t="shared" si="58"/>
        <v>0</v>
      </c>
      <c r="M60" s="139">
        <f t="shared" si="59"/>
        <v>0</v>
      </c>
      <c r="N60" s="384">
        <f t="shared" si="60"/>
        <v>0</v>
      </c>
      <c r="P60" s="101"/>
    </row>
    <row r="61" spans="1:16" ht="21" hidden="1" x14ac:dyDescent="0.35">
      <c r="A61" s="14"/>
      <c r="B61" s="41" t="s">
        <v>124</v>
      </c>
      <c r="C61" s="42">
        <v>0</v>
      </c>
      <c r="D61" s="43">
        <f t="shared" si="61"/>
        <v>0</v>
      </c>
      <c r="E61" s="230">
        <f t="shared" si="62"/>
        <v>0</v>
      </c>
      <c r="F61" s="288">
        <v>0</v>
      </c>
      <c r="G61" s="45">
        <f t="shared" si="63"/>
        <v>0</v>
      </c>
      <c r="H61" s="289">
        <f t="shared" si="64"/>
        <v>0</v>
      </c>
      <c r="I61" s="348">
        <f t="shared" si="55"/>
        <v>0</v>
      </c>
      <c r="J61" s="83">
        <f t="shared" si="56"/>
        <v>0</v>
      </c>
      <c r="K61" s="372">
        <f t="shared" si="57"/>
        <v>0</v>
      </c>
      <c r="L61" s="383">
        <f t="shared" si="58"/>
        <v>0</v>
      </c>
      <c r="M61" s="139">
        <f t="shared" si="59"/>
        <v>0</v>
      </c>
      <c r="N61" s="384">
        <f t="shared" si="60"/>
        <v>0</v>
      </c>
      <c r="P61" s="101"/>
    </row>
    <row r="62" spans="1:16" ht="21" hidden="1" x14ac:dyDescent="0.35">
      <c r="A62" s="14"/>
      <c r="B62" s="41" t="s">
        <v>125</v>
      </c>
      <c r="C62" s="42">
        <v>0</v>
      </c>
      <c r="D62" s="43">
        <f t="shared" si="61"/>
        <v>0</v>
      </c>
      <c r="E62" s="230">
        <f t="shared" si="62"/>
        <v>0</v>
      </c>
      <c r="F62" s="288">
        <v>0</v>
      </c>
      <c r="G62" s="45">
        <f t="shared" si="63"/>
        <v>0</v>
      </c>
      <c r="H62" s="289">
        <f t="shared" si="64"/>
        <v>0</v>
      </c>
      <c r="I62" s="348">
        <f t="shared" si="55"/>
        <v>0</v>
      </c>
      <c r="J62" s="83">
        <f t="shared" si="56"/>
        <v>0</v>
      </c>
      <c r="K62" s="372">
        <f t="shared" si="57"/>
        <v>0</v>
      </c>
      <c r="L62" s="383">
        <f t="shared" si="58"/>
        <v>0</v>
      </c>
      <c r="M62" s="139">
        <f t="shared" si="59"/>
        <v>0</v>
      </c>
      <c r="N62" s="384">
        <f t="shared" si="60"/>
        <v>0</v>
      </c>
      <c r="P62" s="101"/>
    </row>
    <row r="63" spans="1:16" ht="21" hidden="1" x14ac:dyDescent="0.35">
      <c r="A63" s="14"/>
      <c r="B63" s="41" t="s">
        <v>126</v>
      </c>
      <c r="C63" s="42">
        <v>0</v>
      </c>
      <c r="D63" s="43">
        <f t="shared" si="61"/>
        <v>0</v>
      </c>
      <c r="E63" s="230">
        <f t="shared" si="62"/>
        <v>0</v>
      </c>
      <c r="F63" s="288">
        <v>0</v>
      </c>
      <c r="G63" s="45">
        <f t="shared" si="63"/>
        <v>0</v>
      </c>
      <c r="H63" s="289">
        <f t="shared" si="64"/>
        <v>0</v>
      </c>
      <c r="I63" s="348">
        <f t="shared" ref="I63:I97" si="66">C63-F63</f>
        <v>0</v>
      </c>
      <c r="J63" s="83">
        <f t="shared" si="56"/>
        <v>0</v>
      </c>
      <c r="K63" s="372">
        <f t="shared" si="57"/>
        <v>0</v>
      </c>
      <c r="L63" s="383">
        <f t="shared" si="58"/>
        <v>0</v>
      </c>
      <c r="M63" s="139">
        <f t="shared" si="59"/>
        <v>0</v>
      </c>
      <c r="N63" s="384">
        <f t="shared" si="60"/>
        <v>0</v>
      </c>
      <c r="P63" s="101"/>
    </row>
    <row r="64" spans="1:16" ht="21" hidden="1" x14ac:dyDescent="0.35">
      <c r="A64" s="14"/>
      <c r="B64" s="41" t="s">
        <v>127</v>
      </c>
      <c r="C64" s="42">
        <v>0</v>
      </c>
      <c r="D64" s="43">
        <f t="shared" si="61"/>
        <v>0</v>
      </c>
      <c r="E64" s="230">
        <f t="shared" si="62"/>
        <v>0</v>
      </c>
      <c r="F64" s="288">
        <v>0</v>
      </c>
      <c r="G64" s="45">
        <f t="shared" si="63"/>
        <v>0</v>
      </c>
      <c r="H64" s="289">
        <f t="shared" si="64"/>
        <v>0</v>
      </c>
      <c r="I64" s="348">
        <f t="shared" si="66"/>
        <v>0</v>
      </c>
      <c r="J64" s="83">
        <f t="shared" si="56"/>
        <v>0</v>
      </c>
      <c r="K64" s="372">
        <f t="shared" si="57"/>
        <v>0</v>
      </c>
      <c r="L64" s="383">
        <f t="shared" si="58"/>
        <v>0</v>
      </c>
      <c r="M64" s="139">
        <f t="shared" si="59"/>
        <v>0</v>
      </c>
      <c r="N64" s="384">
        <f t="shared" si="60"/>
        <v>0</v>
      </c>
      <c r="P64" s="101"/>
    </row>
    <row r="65" spans="1:16" ht="21" hidden="1" x14ac:dyDescent="0.35">
      <c r="A65" s="14"/>
      <c r="B65" s="41" t="s">
        <v>128</v>
      </c>
      <c r="C65" s="42">
        <v>0</v>
      </c>
      <c r="D65" s="43">
        <f t="shared" si="61"/>
        <v>0</v>
      </c>
      <c r="E65" s="230">
        <f t="shared" si="62"/>
        <v>0</v>
      </c>
      <c r="F65" s="288">
        <v>0</v>
      </c>
      <c r="G65" s="45">
        <f t="shared" si="63"/>
        <v>0</v>
      </c>
      <c r="H65" s="289">
        <f t="shared" si="64"/>
        <v>0</v>
      </c>
      <c r="I65" s="348">
        <f t="shared" si="66"/>
        <v>0</v>
      </c>
      <c r="J65" s="83">
        <f t="shared" si="56"/>
        <v>0</v>
      </c>
      <c r="K65" s="372">
        <f t="shared" si="57"/>
        <v>0</v>
      </c>
      <c r="L65" s="383">
        <f t="shared" si="58"/>
        <v>0</v>
      </c>
      <c r="M65" s="139">
        <f t="shared" si="59"/>
        <v>0</v>
      </c>
      <c r="N65" s="384">
        <f t="shared" si="60"/>
        <v>0</v>
      </c>
      <c r="P65" s="101"/>
    </row>
    <row r="66" spans="1:16" ht="21" hidden="1" x14ac:dyDescent="0.35">
      <c r="A66" s="14"/>
      <c r="B66" s="41" t="s">
        <v>129</v>
      </c>
      <c r="C66" s="42">
        <v>0</v>
      </c>
      <c r="D66" s="43">
        <f t="shared" si="61"/>
        <v>0</v>
      </c>
      <c r="E66" s="230">
        <f t="shared" si="62"/>
        <v>0</v>
      </c>
      <c r="F66" s="288">
        <v>0</v>
      </c>
      <c r="G66" s="45">
        <f t="shared" si="63"/>
        <v>0</v>
      </c>
      <c r="H66" s="289">
        <f t="shared" si="64"/>
        <v>0</v>
      </c>
      <c r="I66" s="348">
        <f t="shared" si="66"/>
        <v>0</v>
      </c>
      <c r="J66" s="83">
        <f t="shared" si="56"/>
        <v>0</v>
      </c>
      <c r="K66" s="372">
        <f t="shared" si="57"/>
        <v>0</v>
      </c>
      <c r="L66" s="383">
        <f t="shared" si="58"/>
        <v>0</v>
      </c>
      <c r="M66" s="139">
        <f t="shared" si="59"/>
        <v>0</v>
      </c>
      <c r="N66" s="384">
        <f t="shared" si="60"/>
        <v>0</v>
      </c>
      <c r="P66" s="101"/>
    </row>
    <row r="67" spans="1:16" ht="21" hidden="1" x14ac:dyDescent="0.35">
      <c r="A67" s="14"/>
      <c r="B67" s="41" t="s">
        <v>130</v>
      </c>
      <c r="C67" s="42">
        <v>0</v>
      </c>
      <c r="D67" s="43">
        <f t="shared" si="61"/>
        <v>0</v>
      </c>
      <c r="E67" s="230">
        <f t="shared" si="62"/>
        <v>0</v>
      </c>
      <c r="F67" s="288">
        <v>0</v>
      </c>
      <c r="G67" s="45">
        <f t="shared" si="63"/>
        <v>0</v>
      </c>
      <c r="H67" s="289">
        <f t="shared" si="64"/>
        <v>0</v>
      </c>
      <c r="I67" s="348">
        <f t="shared" si="66"/>
        <v>0</v>
      </c>
      <c r="J67" s="83">
        <f t="shared" si="56"/>
        <v>0</v>
      </c>
      <c r="K67" s="372">
        <f t="shared" si="57"/>
        <v>0</v>
      </c>
      <c r="L67" s="383">
        <f t="shared" si="58"/>
        <v>0</v>
      </c>
      <c r="M67" s="139">
        <f t="shared" si="59"/>
        <v>0</v>
      </c>
      <c r="N67" s="384">
        <f t="shared" si="60"/>
        <v>0</v>
      </c>
      <c r="P67" s="101"/>
    </row>
    <row r="68" spans="1:16" ht="21" hidden="1" x14ac:dyDescent="0.35">
      <c r="A68" s="14"/>
      <c r="B68" s="40" t="s">
        <v>140</v>
      </c>
      <c r="C68" s="81">
        <f>SUM(C69:C77)</f>
        <v>0</v>
      </c>
      <c r="D68" s="99">
        <f t="shared" si="61"/>
        <v>0</v>
      </c>
      <c r="E68" s="229">
        <f t="shared" si="62"/>
        <v>0</v>
      </c>
      <c r="F68" s="303">
        <f>SUM(F69:F77)</f>
        <v>0</v>
      </c>
      <c r="G68" s="98">
        <f t="shared" si="63"/>
        <v>0</v>
      </c>
      <c r="H68" s="287">
        <f t="shared" si="64"/>
        <v>0</v>
      </c>
      <c r="I68" s="355">
        <f t="shared" si="66"/>
        <v>0</v>
      </c>
      <c r="J68" s="83">
        <f t="shared" si="56"/>
        <v>0</v>
      </c>
      <c r="K68" s="372">
        <f t="shared" si="57"/>
        <v>0</v>
      </c>
      <c r="L68" s="383">
        <f t="shared" si="58"/>
        <v>0</v>
      </c>
      <c r="M68" s="139">
        <f t="shared" si="59"/>
        <v>0</v>
      </c>
      <c r="N68" s="384">
        <f t="shared" si="60"/>
        <v>0</v>
      </c>
      <c r="P68" s="101"/>
    </row>
    <row r="69" spans="1:16" ht="21" hidden="1" x14ac:dyDescent="0.35">
      <c r="A69" s="14"/>
      <c r="B69" s="41" t="s">
        <v>131</v>
      </c>
      <c r="C69" s="42">
        <v>0</v>
      </c>
      <c r="D69" s="43">
        <f t="shared" si="61"/>
        <v>0</v>
      </c>
      <c r="E69" s="230">
        <f t="shared" si="62"/>
        <v>0</v>
      </c>
      <c r="F69" s="288">
        <v>0</v>
      </c>
      <c r="G69" s="45">
        <f t="shared" si="63"/>
        <v>0</v>
      </c>
      <c r="H69" s="289">
        <f t="shared" si="64"/>
        <v>0</v>
      </c>
      <c r="I69" s="348">
        <f t="shared" si="66"/>
        <v>0</v>
      </c>
      <c r="J69" s="83">
        <f t="shared" si="56"/>
        <v>0</v>
      </c>
      <c r="K69" s="372">
        <f t="shared" si="57"/>
        <v>0</v>
      </c>
      <c r="L69" s="383">
        <f t="shared" si="58"/>
        <v>0</v>
      </c>
      <c r="M69" s="139">
        <f t="shared" si="59"/>
        <v>0</v>
      </c>
      <c r="N69" s="384">
        <f t="shared" si="60"/>
        <v>0</v>
      </c>
      <c r="P69" s="101"/>
    </row>
    <row r="70" spans="1:16" ht="21" hidden="1" x14ac:dyDescent="0.35">
      <c r="A70" s="14"/>
      <c r="B70" s="41" t="s">
        <v>132</v>
      </c>
      <c r="C70" s="42">
        <v>0</v>
      </c>
      <c r="D70" s="43">
        <f t="shared" si="61"/>
        <v>0</v>
      </c>
      <c r="E70" s="230">
        <f t="shared" si="62"/>
        <v>0</v>
      </c>
      <c r="F70" s="288">
        <v>0</v>
      </c>
      <c r="G70" s="45">
        <f t="shared" si="63"/>
        <v>0</v>
      </c>
      <c r="H70" s="289">
        <f t="shared" si="64"/>
        <v>0</v>
      </c>
      <c r="I70" s="348">
        <f t="shared" si="66"/>
        <v>0</v>
      </c>
      <c r="J70" s="83">
        <f t="shared" si="56"/>
        <v>0</v>
      </c>
      <c r="K70" s="372">
        <f t="shared" si="57"/>
        <v>0</v>
      </c>
      <c r="L70" s="383">
        <f t="shared" si="58"/>
        <v>0</v>
      </c>
      <c r="M70" s="139">
        <f t="shared" si="59"/>
        <v>0</v>
      </c>
      <c r="N70" s="384">
        <f t="shared" si="60"/>
        <v>0</v>
      </c>
      <c r="P70" s="101"/>
    </row>
    <row r="71" spans="1:16" ht="21" hidden="1" x14ac:dyDescent="0.35">
      <c r="A71" s="14"/>
      <c r="B71" s="41" t="s">
        <v>133</v>
      </c>
      <c r="C71" s="42">
        <v>0</v>
      </c>
      <c r="D71" s="43">
        <f t="shared" si="61"/>
        <v>0</v>
      </c>
      <c r="E71" s="230">
        <f t="shared" si="62"/>
        <v>0</v>
      </c>
      <c r="F71" s="288">
        <v>0</v>
      </c>
      <c r="G71" s="45">
        <f t="shared" si="63"/>
        <v>0</v>
      </c>
      <c r="H71" s="289">
        <f t="shared" si="64"/>
        <v>0</v>
      </c>
      <c r="I71" s="348">
        <f t="shared" si="66"/>
        <v>0</v>
      </c>
      <c r="J71" s="83">
        <f t="shared" si="56"/>
        <v>0</v>
      </c>
      <c r="K71" s="372">
        <f t="shared" si="57"/>
        <v>0</v>
      </c>
      <c r="L71" s="383">
        <f t="shared" si="58"/>
        <v>0</v>
      </c>
      <c r="M71" s="139">
        <f t="shared" si="59"/>
        <v>0</v>
      </c>
      <c r="N71" s="384">
        <f t="shared" si="60"/>
        <v>0</v>
      </c>
      <c r="P71" s="101"/>
    </row>
    <row r="72" spans="1:16" ht="21" hidden="1" x14ac:dyDescent="0.35">
      <c r="A72" s="14"/>
      <c r="B72" s="41" t="s">
        <v>134</v>
      </c>
      <c r="C72" s="42">
        <v>0</v>
      </c>
      <c r="D72" s="43">
        <f t="shared" si="61"/>
        <v>0</v>
      </c>
      <c r="E72" s="230">
        <f t="shared" si="62"/>
        <v>0</v>
      </c>
      <c r="F72" s="288">
        <v>0</v>
      </c>
      <c r="G72" s="45">
        <f t="shared" si="63"/>
        <v>0</v>
      </c>
      <c r="H72" s="289">
        <f t="shared" si="64"/>
        <v>0</v>
      </c>
      <c r="I72" s="348">
        <f t="shared" si="66"/>
        <v>0</v>
      </c>
      <c r="J72" s="83">
        <f t="shared" si="56"/>
        <v>0</v>
      </c>
      <c r="K72" s="372">
        <f t="shared" si="57"/>
        <v>0</v>
      </c>
      <c r="L72" s="383">
        <f t="shared" si="58"/>
        <v>0</v>
      </c>
      <c r="M72" s="139">
        <f t="shared" si="59"/>
        <v>0</v>
      </c>
      <c r="N72" s="384">
        <f t="shared" si="60"/>
        <v>0</v>
      </c>
      <c r="P72" s="101"/>
    </row>
    <row r="73" spans="1:16" ht="21" hidden="1" x14ac:dyDescent="0.35">
      <c r="A73" s="14"/>
      <c r="B73" s="41" t="s">
        <v>135</v>
      </c>
      <c r="C73" s="42">
        <v>0</v>
      </c>
      <c r="D73" s="43">
        <f t="shared" si="61"/>
        <v>0</v>
      </c>
      <c r="E73" s="230">
        <f t="shared" si="62"/>
        <v>0</v>
      </c>
      <c r="F73" s="288">
        <v>0</v>
      </c>
      <c r="G73" s="45">
        <f t="shared" si="63"/>
        <v>0</v>
      </c>
      <c r="H73" s="289">
        <f t="shared" si="64"/>
        <v>0</v>
      </c>
      <c r="I73" s="348">
        <f t="shared" si="66"/>
        <v>0</v>
      </c>
      <c r="J73" s="83">
        <f t="shared" si="56"/>
        <v>0</v>
      </c>
      <c r="K73" s="372">
        <f t="shared" si="57"/>
        <v>0</v>
      </c>
      <c r="L73" s="383">
        <f t="shared" si="58"/>
        <v>0</v>
      </c>
      <c r="M73" s="139">
        <f t="shared" si="59"/>
        <v>0</v>
      </c>
      <c r="N73" s="384">
        <f t="shared" si="60"/>
        <v>0</v>
      </c>
      <c r="P73" s="101"/>
    </row>
    <row r="74" spans="1:16" ht="21" hidden="1" x14ac:dyDescent="0.35">
      <c r="A74" s="14"/>
      <c r="B74" s="41" t="s">
        <v>136</v>
      </c>
      <c r="C74" s="42">
        <v>0</v>
      </c>
      <c r="D74" s="43">
        <f t="shared" si="61"/>
        <v>0</v>
      </c>
      <c r="E74" s="230">
        <f t="shared" si="62"/>
        <v>0</v>
      </c>
      <c r="F74" s="288">
        <v>0</v>
      </c>
      <c r="G74" s="45">
        <f t="shared" si="63"/>
        <v>0</v>
      </c>
      <c r="H74" s="289">
        <f t="shared" si="64"/>
        <v>0</v>
      </c>
      <c r="I74" s="348">
        <f t="shared" si="66"/>
        <v>0</v>
      </c>
      <c r="J74" s="83">
        <f t="shared" si="56"/>
        <v>0</v>
      </c>
      <c r="K74" s="372">
        <f t="shared" si="57"/>
        <v>0</v>
      </c>
      <c r="L74" s="383">
        <f t="shared" si="58"/>
        <v>0</v>
      </c>
      <c r="M74" s="139">
        <f t="shared" si="59"/>
        <v>0</v>
      </c>
      <c r="N74" s="384">
        <f t="shared" si="60"/>
        <v>0</v>
      </c>
      <c r="P74" s="101"/>
    </row>
    <row r="75" spans="1:16" ht="21" hidden="1" x14ac:dyDescent="0.35">
      <c r="A75" s="14"/>
      <c r="B75" s="41" t="s">
        <v>137</v>
      </c>
      <c r="C75" s="42">
        <v>0</v>
      </c>
      <c r="D75" s="43">
        <f t="shared" si="61"/>
        <v>0</v>
      </c>
      <c r="E75" s="230">
        <f t="shared" si="62"/>
        <v>0</v>
      </c>
      <c r="F75" s="288">
        <v>0</v>
      </c>
      <c r="G75" s="45">
        <f t="shared" si="63"/>
        <v>0</v>
      </c>
      <c r="H75" s="289">
        <f t="shared" si="64"/>
        <v>0</v>
      </c>
      <c r="I75" s="348">
        <f t="shared" si="66"/>
        <v>0</v>
      </c>
      <c r="J75" s="83">
        <f t="shared" si="56"/>
        <v>0</v>
      </c>
      <c r="K75" s="372">
        <f t="shared" si="57"/>
        <v>0</v>
      </c>
      <c r="L75" s="383">
        <f t="shared" si="58"/>
        <v>0</v>
      </c>
      <c r="M75" s="139">
        <f t="shared" si="59"/>
        <v>0</v>
      </c>
      <c r="N75" s="384">
        <f t="shared" si="60"/>
        <v>0</v>
      </c>
      <c r="P75" s="101"/>
    </row>
    <row r="76" spans="1:16" ht="21" hidden="1" x14ac:dyDescent="0.35">
      <c r="A76" s="14"/>
      <c r="B76" s="41" t="s">
        <v>138</v>
      </c>
      <c r="C76" s="42">
        <v>0</v>
      </c>
      <c r="D76" s="43">
        <f t="shared" si="61"/>
        <v>0</v>
      </c>
      <c r="E76" s="230">
        <f t="shared" si="62"/>
        <v>0</v>
      </c>
      <c r="F76" s="288">
        <v>0</v>
      </c>
      <c r="G76" s="45">
        <f t="shared" si="63"/>
        <v>0</v>
      </c>
      <c r="H76" s="289">
        <f t="shared" si="64"/>
        <v>0</v>
      </c>
      <c r="I76" s="348">
        <f t="shared" si="66"/>
        <v>0</v>
      </c>
      <c r="J76" s="83">
        <f t="shared" si="56"/>
        <v>0</v>
      </c>
      <c r="K76" s="372">
        <f t="shared" si="57"/>
        <v>0</v>
      </c>
      <c r="L76" s="383">
        <f t="shared" si="58"/>
        <v>0</v>
      </c>
      <c r="M76" s="139">
        <f t="shared" si="59"/>
        <v>0</v>
      </c>
      <c r="N76" s="384">
        <f t="shared" si="60"/>
        <v>0</v>
      </c>
      <c r="P76" s="101"/>
    </row>
    <row r="77" spans="1:16" ht="17.25" hidden="1" customHeight="1" x14ac:dyDescent="0.35">
      <c r="A77" s="14"/>
      <c r="B77" s="41" t="s">
        <v>139</v>
      </c>
      <c r="C77" s="42">
        <v>0</v>
      </c>
      <c r="D77" s="43">
        <f t="shared" si="61"/>
        <v>0</v>
      </c>
      <c r="E77" s="230">
        <f t="shared" si="62"/>
        <v>0</v>
      </c>
      <c r="F77" s="288">
        <v>0</v>
      </c>
      <c r="G77" s="45">
        <f t="shared" si="63"/>
        <v>0</v>
      </c>
      <c r="H77" s="289">
        <f t="shared" si="64"/>
        <v>0</v>
      </c>
      <c r="I77" s="348">
        <f t="shared" si="66"/>
        <v>0</v>
      </c>
      <c r="J77" s="83">
        <f t="shared" si="56"/>
        <v>0</v>
      </c>
      <c r="K77" s="372">
        <f t="shared" si="57"/>
        <v>0</v>
      </c>
      <c r="L77" s="383">
        <f t="shared" si="58"/>
        <v>0</v>
      </c>
      <c r="M77" s="139">
        <f t="shared" si="59"/>
        <v>0</v>
      </c>
      <c r="N77" s="384">
        <f t="shared" si="60"/>
        <v>0</v>
      </c>
      <c r="P77" s="101"/>
    </row>
    <row r="78" spans="1:16" ht="17.25" hidden="1" customHeight="1" x14ac:dyDescent="0.35">
      <c r="A78" s="14"/>
      <c r="B78" s="40" t="s">
        <v>141</v>
      </c>
      <c r="C78" s="81">
        <f>SUM(C79:C87)</f>
        <v>0</v>
      </c>
      <c r="D78" s="99">
        <f t="shared" si="61"/>
        <v>0</v>
      </c>
      <c r="E78" s="229">
        <f t="shared" si="62"/>
        <v>0</v>
      </c>
      <c r="F78" s="303">
        <f>F79+F80+F81+F82+F83+F84+F85+F86+F87</f>
        <v>0</v>
      </c>
      <c r="G78" s="98">
        <f t="shared" si="63"/>
        <v>0</v>
      </c>
      <c r="H78" s="287">
        <f t="shared" si="64"/>
        <v>0</v>
      </c>
      <c r="I78" s="355">
        <f t="shared" si="66"/>
        <v>0</v>
      </c>
      <c r="J78" s="83">
        <f t="shared" si="56"/>
        <v>0</v>
      </c>
      <c r="K78" s="372">
        <f t="shared" si="57"/>
        <v>0</v>
      </c>
      <c r="L78" s="383">
        <f t="shared" si="58"/>
        <v>0</v>
      </c>
      <c r="M78" s="139">
        <f t="shared" si="59"/>
        <v>0</v>
      </c>
      <c r="N78" s="384">
        <f t="shared" si="60"/>
        <v>0</v>
      </c>
      <c r="P78" s="101"/>
    </row>
    <row r="79" spans="1:16" ht="17.25" hidden="1" customHeight="1" x14ac:dyDescent="0.35">
      <c r="A79" s="14"/>
      <c r="B79" s="41" t="s">
        <v>142</v>
      </c>
      <c r="C79" s="42">
        <v>0</v>
      </c>
      <c r="D79" s="43">
        <f t="shared" si="61"/>
        <v>0</v>
      </c>
      <c r="E79" s="230">
        <f t="shared" si="62"/>
        <v>0</v>
      </c>
      <c r="F79" s="288">
        <f>SUM(F80:F87)</f>
        <v>0</v>
      </c>
      <c r="G79" s="45">
        <f t="shared" si="63"/>
        <v>0</v>
      </c>
      <c r="H79" s="289">
        <f t="shared" si="64"/>
        <v>0</v>
      </c>
      <c r="I79" s="348">
        <f t="shared" si="66"/>
        <v>0</v>
      </c>
      <c r="J79" s="83">
        <f t="shared" si="56"/>
        <v>0</v>
      </c>
      <c r="K79" s="372">
        <f t="shared" si="57"/>
        <v>0</v>
      </c>
      <c r="L79" s="383">
        <f t="shared" si="58"/>
        <v>0</v>
      </c>
      <c r="M79" s="139">
        <f t="shared" si="59"/>
        <v>0</v>
      </c>
      <c r="N79" s="384">
        <f t="shared" si="60"/>
        <v>0</v>
      </c>
      <c r="P79" s="101"/>
    </row>
    <row r="80" spans="1:16" ht="17.25" hidden="1" customHeight="1" x14ac:dyDescent="0.35">
      <c r="A80" s="14"/>
      <c r="B80" s="41" t="s">
        <v>143</v>
      </c>
      <c r="C80" s="42">
        <v>0</v>
      </c>
      <c r="D80" s="43">
        <f t="shared" si="61"/>
        <v>0</v>
      </c>
      <c r="E80" s="230">
        <f t="shared" si="62"/>
        <v>0</v>
      </c>
      <c r="F80" s="288">
        <v>0</v>
      </c>
      <c r="G80" s="45">
        <f t="shared" si="63"/>
        <v>0</v>
      </c>
      <c r="H80" s="289">
        <f t="shared" si="64"/>
        <v>0</v>
      </c>
      <c r="I80" s="348">
        <f t="shared" si="66"/>
        <v>0</v>
      </c>
      <c r="J80" s="83">
        <f t="shared" si="56"/>
        <v>0</v>
      </c>
      <c r="K80" s="372">
        <f t="shared" si="57"/>
        <v>0</v>
      </c>
      <c r="L80" s="383">
        <f t="shared" si="58"/>
        <v>0</v>
      </c>
      <c r="M80" s="139">
        <f t="shared" si="59"/>
        <v>0</v>
      </c>
      <c r="N80" s="384">
        <f t="shared" si="60"/>
        <v>0</v>
      </c>
      <c r="P80" s="101"/>
    </row>
    <row r="81" spans="1:16" ht="17.25" hidden="1" customHeight="1" x14ac:dyDescent="0.35">
      <c r="A81" s="14"/>
      <c r="B81" s="41" t="s">
        <v>144</v>
      </c>
      <c r="C81" s="42">
        <v>0</v>
      </c>
      <c r="D81" s="43">
        <f t="shared" si="61"/>
        <v>0</v>
      </c>
      <c r="E81" s="230">
        <f t="shared" si="62"/>
        <v>0</v>
      </c>
      <c r="F81" s="288">
        <v>0</v>
      </c>
      <c r="G81" s="45">
        <f t="shared" si="63"/>
        <v>0</v>
      </c>
      <c r="H81" s="289">
        <f t="shared" si="64"/>
        <v>0</v>
      </c>
      <c r="I81" s="348">
        <f t="shared" si="66"/>
        <v>0</v>
      </c>
      <c r="J81" s="83">
        <f t="shared" si="56"/>
        <v>0</v>
      </c>
      <c r="K81" s="372">
        <f t="shared" si="57"/>
        <v>0</v>
      </c>
      <c r="L81" s="383">
        <f t="shared" si="58"/>
        <v>0</v>
      </c>
      <c r="M81" s="139">
        <f t="shared" si="59"/>
        <v>0</v>
      </c>
      <c r="N81" s="384">
        <f t="shared" si="60"/>
        <v>0</v>
      </c>
      <c r="P81" s="101"/>
    </row>
    <row r="82" spans="1:16" ht="17.25" hidden="1" customHeight="1" x14ac:dyDescent="0.35">
      <c r="A82" s="14"/>
      <c r="B82" s="41" t="s">
        <v>145</v>
      </c>
      <c r="C82" s="42">
        <v>0</v>
      </c>
      <c r="D82" s="43">
        <f t="shared" si="61"/>
        <v>0</v>
      </c>
      <c r="E82" s="230">
        <f t="shared" si="62"/>
        <v>0</v>
      </c>
      <c r="F82" s="288">
        <v>0</v>
      </c>
      <c r="G82" s="45">
        <f t="shared" si="63"/>
        <v>0</v>
      </c>
      <c r="H82" s="289">
        <f t="shared" si="64"/>
        <v>0</v>
      </c>
      <c r="I82" s="348">
        <f t="shared" si="66"/>
        <v>0</v>
      </c>
      <c r="J82" s="83">
        <f t="shared" si="56"/>
        <v>0</v>
      </c>
      <c r="K82" s="372">
        <f t="shared" si="57"/>
        <v>0</v>
      </c>
      <c r="L82" s="383">
        <f t="shared" si="58"/>
        <v>0</v>
      </c>
      <c r="M82" s="139">
        <f t="shared" si="59"/>
        <v>0</v>
      </c>
      <c r="N82" s="384">
        <f t="shared" si="60"/>
        <v>0</v>
      </c>
      <c r="P82" s="101"/>
    </row>
    <row r="83" spans="1:16" ht="15.75" hidden="1" customHeight="1" x14ac:dyDescent="0.35">
      <c r="A83" s="14"/>
      <c r="B83" s="41" t="s">
        <v>146</v>
      </c>
      <c r="C83" s="42">
        <v>0</v>
      </c>
      <c r="D83" s="43">
        <f t="shared" si="61"/>
        <v>0</v>
      </c>
      <c r="E83" s="230">
        <f t="shared" si="62"/>
        <v>0</v>
      </c>
      <c r="F83" s="288">
        <v>0</v>
      </c>
      <c r="G83" s="45">
        <f t="shared" si="63"/>
        <v>0</v>
      </c>
      <c r="H83" s="289">
        <f t="shared" si="64"/>
        <v>0</v>
      </c>
      <c r="I83" s="348">
        <f t="shared" si="66"/>
        <v>0</v>
      </c>
      <c r="J83" s="83">
        <f t="shared" si="56"/>
        <v>0</v>
      </c>
      <c r="K83" s="372">
        <f t="shared" si="57"/>
        <v>0</v>
      </c>
      <c r="L83" s="383">
        <f t="shared" si="58"/>
        <v>0</v>
      </c>
      <c r="M83" s="139">
        <f t="shared" si="59"/>
        <v>0</v>
      </c>
      <c r="N83" s="384">
        <f t="shared" si="60"/>
        <v>0</v>
      </c>
      <c r="P83" s="101"/>
    </row>
    <row r="84" spans="1:16" ht="17.25" hidden="1" customHeight="1" x14ac:dyDescent="0.35">
      <c r="A84" s="14"/>
      <c r="B84" s="41" t="s">
        <v>147</v>
      </c>
      <c r="C84" s="42">
        <v>0</v>
      </c>
      <c r="D84" s="43">
        <f t="shared" si="61"/>
        <v>0</v>
      </c>
      <c r="E84" s="230">
        <f t="shared" si="62"/>
        <v>0</v>
      </c>
      <c r="F84" s="288">
        <v>0</v>
      </c>
      <c r="G84" s="45">
        <f t="shared" si="63"/>
        <v>0</v>
      </c>
      <c r="H84" s="289">
        <f t="shared" si="64"/>
        <v>0</v>
      </c>
      <c r="I84" s="348">
        <f t="shared" si="66"/>
        <v>0</v>
      </c>
      <c r="J84" s="83">
        <f t="shared" si="56"/>
        <v>0</v>
      </c>
      <c r="K84" s="372">
        <f t="shared" si="57"/>
        <v>0</v>
      </c>
      <c r="L84" s="383">
        <f t="shared" si="58"/>
        <v>0</v>
      </c>
      <c r="M84" s="139">
        <f t="shared" si="59"/>
        <v>0</v>
      </c>
      <c r="N84" s="384">
        <f t="shared" si="60"/>
        <v>0</v>
      </c>
      <c r="P84" s="101"/>
    </row>
    <row r="85" spans="1:16" ht="17.25" hidden="1" customHeight="1" x14ac:dyDescent="0.35">
      <c r="A85" s="14"/>
      <c r="B85" s="41" t="s">
        <v>148</v>
      </c>
      <c r="C85" s="42">
        <v>0</v>
      </c>
      <c r="D85" s="43">
        <f t="shared" si="61"/>
        <v>0</v>
      </c>
      <c r="E85" s="230">
        <f t="shared" si="62"/>
        <v>0</v>
      </c>
      <c r="F85" s="288">
        <v>0</v>
      </c>
      <c r="G85" s="45">
        <f t="shared" si="63"/>
        <v>0</v>
      </c>
      <c r="H85" s="289">
        <f t="shared" si="64"/>
        <v>0</v>
      </c>
      <c r="I85" s="348">
        <f t="shared" si="66"/>
        <v>0</v>
      </c>
      <c r="J85" s="83">
        <f t="shared" si="56"/>
        <v>0</v>
      </c>
      <c r="K85" s="372">
        <f t="shared" si="57"/>
        <v>0</v>
      </c>
      <c r="L85" s="383">
        <f t="shared" si="58"/>
        <v>0</v>
      </c>
      <c r="M85" s="139">
        <f t="shared" si="59"/>
        <v>0</v>
      </c>
      <c r="N85" s="384">
        <f t="shared" si="60"/>
        <v>0</v>
      </c>
      <c r="P85" s="101"/>
    </row>
    <row r="86" spans="1:16" ht="21.75" hidden="1" customHeight="1" x14ac:dyDescent="0.35">
      <c r="A86" s="14"/>
      <c r="B86" s="41" t="s">
        <v>149</v>
      </c>
      <c r="C86" s="42">
        <v>0</v>
      </c>
      <c r="D86" s="43">
        <f t="shared" si="61"/>
        <v>0</v>
      </c>
      <c r="E86" s="230">
        <f t="shared" si="62"/>
        <v>0</v>
      </c>
      <c r="F86" s="288">
        <v>0</v>
      </c>
      <c r="G86" s="45">
        <f t="shared" si="63"/>
        <v>0</v>
      </c>
      <c r="H86" s="289">
        <f t="shared" si="64"/>
        <v>0</v>
      </c>
      <c r="I86" s="348">
        <f t="shared" si="66"/>
        <v>0</v>
      </c>
      <c r="J86" s="83">
        <f t="shared" si="56"/>
        <v>0</v>
      </c>
      <c r="K86" s="372">
        <f t="shared" si="57"/>
        <v>0</v>
      </c>
      <c r="L86" s="383">
        <f t="shared" si="58"/>
        <v>0</v>
      </c>
      <c r="M86" s="139">
        <f t="shared" si="59"/>
        <v>0</v>
      </c>
      <c r="N86" s="384">
        <f t="shared" si="60"/>
        <v>0</v>
      </c>
      <c r="P86" s="101"/>
    </row>
    <row r="87" spans="1:16" ht="21" hidden="1" x14ac:dyDescent="0.35">
      <c r="A87" s="14"/>
      <c r="B87" s="41"/>
      <c r="C87" s="42"/>
      <c r="D87" s="43"/>
      <c r="E87" s="230"/>
      <c r="F87" s="288"/>
      <c r="G87" s="45"/>
      <c r="H87" s="289"/>
      <c r="I87" s="348"/>
      <c r="J87" s="83"/>
      <c r="K87" s="372"/>
      <c r="L87" s="383"/>
      <c r="M87" s="139"/>
      <c r="N87" s="384"/>
      <c r="P87" s="101"/>
    </row>
    <row r="88" spans="1:16" ht="29.25" customHeight="1" x14ac:dyDescent="0.35">
      <c r="A88" s="198"/>
      <c r="B88" s="460" t="s">
        <v>66</v>
      </c>
      <c r="C88" s="200">
        <v>404927.11</v>
      </c>
      <c r="D88" s="461">
        <f t="shared" si="61"/>
        <v>76936.150899999993</v>
      </c>
      <c r="E88" s="462">
        <f t="shared" si="62"/>
        <v>481863.26089999999</v>
      </c>
      <c r="F88" s="301">
        <f>F90</f>
        <v>0</v>
      </c>
      <c r="G88" s="463">
        <f t="shared" si="63"/>
        <v>0</v>
      </c>
      <c r="H88" s="464">
        <f t="shared" si="64"/>
        <v>0</v>
      </c>
      <c r="I88" s="465">
        <f>97239.1+97239.1+97239.1+113209.81</f>
        <v>404927.11000000004</v>
      </c>
      <c r="J88" s="206">
        <f t="shared" si="56"/>
        <v>85034.693100000004</v>
      </c>
      <c r="K88" s="466">
        <f t="shared" si="57"/>
        <v>489961.80310000002</v>
      </c>
      <c r="L88" s="467">
        <f t="shared" si="58"/>
        <v>404927.11000000004</v>
      </c>
      <c r="M88" s="202">
        <f t="shared" si="59"/>
        <v>85034.693100000004</v>
      </c>
      <c r="N88" s="468">
        <f t="shared" si="60"/>
        <v>489961.80310000002</v>
      </c>
      <c r="P88" s="101"/>
    </row>
    <row r="89" spans="1:16" s="473" customFormat="1" ht="29.25" customHeight="1" x14ac:dyDescent="0.35">
      <c r="A89" s="469"/>
      <c r="B89" s="41" t="s">
        <v>157</v>
      </c>
      <c r="C89" s="470">
        <v>71801.59</v>
      </c>
      <c r="D89" s="471">
        <f t="shared" si="61"/>
        <v>13642.302099999999</v>
      </c>
      <c r="E89" s="472">
        <f t="shared" si="62"/>
        <v>85443.892099999997</v>
      </c>
      <c r="F89" s="301">
        <v>35729.99</v>
      </c>
      <c r="G89" s="463">
        <f t="shared" ref="G89" si="67">F89*0.19</f>
        <v>6788.6980999999996</v>
      </c>
      <c r="H89" s="464">
        <f t="shared" ref="H89" si="68">F89+G89</f>
        <v>42518.688099999999</v>
      </c>
      <c r="I89" s="465">
        <v>39377.550000000003</v>
      </c>
      <c r="J89" s="206">
        <f t="shared" ref="J89" si="69">I89*0.21</f>
        <v>8269.2855</v>
      </c>
      <c r="K89" s="466">
        <f t="shared" ref="K89" si="70">I89+J89</f>
        <v>47646.835500000001</v>
      </c>
      <c r="L89" s="467">
        <f t="shared" ref="L89" si="71">F89+I89</f>
        <v>75107.540000000008</v>
      </c>
      <c r="M89" s="202">
        <f t="shared" ref="M89" si="72">G89+J89</f>
        <v>15057.9836</v>
      </c>
      <c r="N89" s="468">
        <f t="shared" ref="N89" si="73">H89+K89</f>
        <v>90165.5236</v>
      </c>
      <c r="P89" s="474"/>
    </row>
    <row r="90" spans="1:16" s="2" customFormat="1" ht="21" x14ac:dyDescent="0.35">
      <c r="A90" s="39" t="s">
        <v>67</v>
      </c>
      <c r="B90" s="40" t="s">
        <v>68</v>
      </c>
      <c r="C90" s="81">
        <v>0</v>
      </c>
      <c r="D90" s="99">
        <f t="shared" ref="D90:D97" si="74">C90*19%</f>
        <v>0</v>
      </c>
      <c r="E90" s="229">
        <f t="shared" si="62"/>
        <v>0</v>
      </c>
      <c r="F90" s="303">
        <v>0</v>
      </c>
      <c r="G90" s="98">
        <f t="shared" ref="G90" si="75">F90*19%</f>
        <v>0</v>
      </c>
      <c r="H90" s="287">
        <f t="shared" si="64"/>
        <v>0</v>
      </c>
      <c r="I90" s="355">
        <f t="shared" si="66"/>
        <v>0</v>
      </c>
      <c r="J90" s="83">
        <f t="shared" si="56"/>
        <v>0</v>
      </c>
      <c r="K90" s="372">
        <f t="shared" si="57"/>
        <v>0</v>
      </c>
      <c r="L90" s="383">
        <f t="shared" si="58"/>
        <v>0</v>
      </c>
      <c r="M90" s="139">
        <f t="shared" si="59"/>
        <v>0</v>
      </c>
      <c r="N90" s="384">
        <f t="shared" si="60"/>
        <v>0</v>
      </c>
      <c r="P90" s="173"/>
    </row>
    <row r="91" spans="1:16" s="2" customFormat="1" ht="28.5" customHeight="1" x14ac:dyDescent="0.35">
      <c r="A91" s="39" t="s">
        <v>69</v>
      </c>
      <c r="B91" s="40" t="s">
        <v>70</v>
      </c>
      <c r="C91" s="81">
        <f>C92+C93+C94</f>
        <v>27725</v>
      </c>
      <c r="D91" s="81">
        <f t="shared" ref="D91:N91" si="76">D92+D93+D94</f>
        <v>5267.75</v>
      </c>
      <c r="E91" s="81">
        <f t="shared" si="76"/>
        <v>32992.75</v>
      </c>
      <c r="F91" s="82">
        <f t="shared" si="76"/>
        <v>0</v>
      </c>
      <c r="G91" s="82">
        <f t="shared" si="76"/>
        <v>0</v>
      </c>
      <c r="H91" s="82">
        <f t="shared" si="76"/>
        <v>0</v>
      </c>
      <c r="I91" s="83">
        <f t="shared" si="76"/>
        <v>27725</v>
      </c>
      <c r="J91" s="83">
        <f t="shared" si="76"/>
        <v>5822.25</v>
      </c>
      <c r="K91" s="83">
        <f t="shared" si="76"/>
        <v>33547.25</v>
      </c>
      <c r="L91" s="139">
        <f t="shared" si="76"/>
        <v>27725</v>
      </c>
      <c r="M91" s="139">
        <f t="shared" si="76"/>
        <v>5822.25</v>
      </c>
      <c r="N91" s="139">
        <f t="shared" si="76"/>
        <v>33547.25</v>
      </c>
      <c r="P91" s="173"/>
    </row>
    <row r="92" spans="1:16" ht="24.75" customHeight="1" x14ac:dyDescent="0.35">
      <c r="A92" s="14"/>
      <c r="B92" s="15" t="s">
        <v>71</v>
      </c>
      <c r="C92" s="42">
        <v>0</v>
      </c>
      <c r="D92" s="43">
        <f t="shared" ref="D92:D93" si="77">C92*0.19</f>
        <v>0</v>
      </c>
      <c r="E92" s="230">
        <f t="shared" si="62"/>
        <v>0</v>
      </c>
      <c r="F92" s="288">
        <v>0</v>
      </c>
      <c r="G92" s="45">
        <f t="shared" ref="G92:G93" si="78">F92*0.19</f>
        <v>0</v>
      </c>
      <c r="H92" s="289">
        <f t="shared" ref="H92:H97" si="79">F92+G92</f>
        <v>0</v>
      </c>
      <c r="I92" s="348">
        <f t="shared" si="66"/>
        <v>0</v>
      </c>
      <c r="J92" s="83">
        <f t="shared" si="56"/>
        <v>0</v>
      </c>
      <c r="K92" s="372">
        <f t="shared" si="57"/>
        <v>0</v>
      </c>
      <c r="L92" s="383">
        <f t="shared" si="58"/>
        <v>0</v>
      </c>
      <c r="M92" s="139">
        <f t="shared" si="59"/>
        <v>0</v>
      </c>
      <c r="N92" s="384">
        <f t="shared" si="60"/>
        <v>0</v>
      </c>
      <c r="P92" s="101"/>
    </row>
    <row r="93" spans="1:16" ht="22.5" customHeight="1" x14ac:dyDescent="0.35">
      <c r="A93" s="14"/>
      <c r="B93" s="15" t="s">
        <v>72</v>
      </c>
      <c r="C93" s="42">
        <v>0</v>
      </c>
      <c r="D93" s="43">
        <f t="shared" si="77"/>
        <v>0</v>
      </c>
      <c r="E93" s="230">
        <f t="shared" si="62"/>
        <v>0</v>
      </c>
      <c r="F93" s="288">
        <v>0</v>
      </c>
      <c r="G93" s="45">
        <f t="shared" si="78"/>
        <v>0</v>
      </c>
      <c r="H93" s="289">
        <f t="shared" si="79"/>
        <v>0</v>
      </c>
      <c r="I93" s="348">
        <f t="shared" si="66"/>
        <v>0</v>
      </c>
      <c r="J93" s="83">
        <f t="shared" si="56"/>
        <v>0</v>
      </c>
      <c r="K93" s="372">
        <f t="shared" si="57"/>
        <v>0</v>
      </c>
      <c r="L93" s="383">
        <f t="shared" si="58"/>
        <v>0</v>
      </c>
      <c r="M93" s="139">
        <f t="shared" si="59"/>
        <v>0</v>
      </c>
      <c r="N93" s="384">
        <f t="shared" si="60"/>
        <v>0</v>
      </c>
      <c r="P93" s="101"/>
    </row>
    <row r="94" spans="1:16" ht="24" customHeight="1" x14ac:dyDescent="0.35">
      <c r="A94" s="14"/>
      <c r="B94" s="15" t="s">
        <v>158</v>
      </c>
      <c r="C94" s="42">
        <v>27725</v>
      </c>
      <c r="D94" s="43">
        <f t="shared" ref="D94" si="80">C94*0.19</f>
        <v>5267.75</v>
      </c>
      <c r="E94" s="230">
        <f t="shared" ref="E94" si="81">C94+D94</f>
        <v>32992.75</v>
      </c>
      <c r="F94" s="288">
        <v>0</v>
      </c>
      <c r="G94" s="45">
        <v>0</v>
      </c>
      <c r="H94" s="289">
        <v>0</v>
      </c>
      <c r="I94" s="348">
        <v>27725</v>
      </c>
      <c r="J94" s="83">
        <f t="shared" ref="J94" si="82">I94*0.21</f>
        <v>5822.25</v>
      </c>
      <c r="K94" s="372">
        <f t="shared" ref="K94" si="83">I94+J94</f>
        <v>33547.25</v>
      </c>
      <c r="L94" s="383">
        <f t="shared" ref="L94" si="84">F94+I94</f>
        <v>27725</v>
      </c>
      <c r="M94" s="139">
        <f t="shared" ref="M94" si="85">G94+J94</f>
        <v>5822.25</v>
      </c>
      <c r="N94" s="384">
        <f t="shared" ref="N94" si="86">H94+K94</f>
        <v>33547.25</v>
      </c>
      <c r="P94" s="101"/>
    </row>
    <row r="95" spans="1:16" ht="42" x14ac:dyDescent="0.35">
      <c r="A95" s="14" t="s">
        <v>73</v>
      </c>
      <c r="B95" s="16" t="s">
        <v>74</v>
      </c>
      <c r="C95" s="47">
        <v>0</v>
      </c>
      <c r="D95" s="48">
        <f t="shared" si="74"/>
        <v>0</v>
      </c>
      <c r="E95" s="234">
        <f t="shared" si="62"/>
        <v>0</v>
      </c>
      <c r="F95" s="296">
        <v>0</v>
      </c>
      <c r="G95" s="50">
        <f t="shared" ref="G95:G97" si="87">F95*19%</f>
        <v>0</v>
      </c>
      <c r="H95" s="297">
        <f t="shared" si="79"/>
        <v>0</v>
      </c>
      <c r="I95" s="352">
        <f t="shared" si="66"/>
        <v>0</v>
      </c>
      <c r="J95" s="83">
        <f t="shared" si="56"/>
        <v>0</v>
      </c>
      <c r="K95" s="372">
        <f t="shared" si="57"/>
        <v>0</v>
      </c>
      <c r="L95" s="383">
        <f t="shared" si="58"/>
        <v>0</v>
      </c>
      <c r="M95" s="139">
        <f t="shared" si="59"/>
        <v>0</v>
      </c>
      <c r="N95" s="384">
        <f t="shared" si="60"/>
        <v>0</v>
      </c>
      <c r="P95" s="101"/>
    </row>
    <row r="96" spans="1:16" ht="21" x14ac:dyDescent="0.35">
      <c r="A96" s="14" t="s">
        <v>75</v>
      </c>
      <c r="B96" s="16" t="s">
        <v>76</v>
      </c>
      <c r="C96" s="42">
        <v>0</v>
      </c>
      <c r="D96" s="43">
        <f t="shared" si="74"/>
        <v>0</v>
      </c>
      <c r="E96" s="230">
        <f t="shared" si="62"/>
        <v>0</v>
      </c>
      <c r="F96" s="288">
        <v>0</v>
      </c>
      <c r="G96" s="45">
        <f t="shared" si="87"/>
        <v>0</v>
      </c>
      <c r="H96" s="289">
        <f t="shared" si="79"/>
        <v>0</v>
      </c>
      <c r="I96" s="348">
        <f t="shared" si="66"/>
        <v>0</v>
      </c>
      <c r="J96" s="83">
        <f t="shared" si="56"/>
        <v>0</v>
      </c>
      <c r="K96" s="372">
        <f t="shared" si="57"/>
        <v>0</v>
      </c>
      <c r="L96" s="383">
        <f t="shared" si="58"/>
        <v>0</v>
      </c>
      <c r="M96" s="139">
        <f t="shared" si="59"/>
        <v>0</v>
      </c>
      <c r="N96" s="384">
        <f t="shared" si="60"/>
        <v>0</v>
      </c>
      <c r="P96" s="101"/>
    </row>
    <row r="97" spans="1:16" ht="21" x14ac:dyDescent="0.35">
      <c r="A97" s="14" t="s">
        <v>77</v>
      </c>
      <c r="B97" s="16" t="s">
        <v>78</v>
      </c>
      <c r="C97" s="42">
        <v>0</v>
      </c>
      <c r="D97" s="43">
        <f t="shared" si="74"/>
        <v>0</v>
      </c>
      <c r="E97" s="230">
        <f t="shared" si="62"/>
        <v>0</v>
      </c>
      <c r="F97" s="288">
        <v>0</v>
      </c>
      <c r="G97" s="45">
        <f t="shared" si="87"/>
        <v>0</v>
      </c>
      <c r="H97" s="289">
        <f t="shared" si="79"/>
        <v>0</v>
      </c>
      <c r="I97" s="348">
        <f t="shared" si="66"/>
        <v>0</v>
      </c>
      <c r="J97" s="83">
        <f t="shared" si="56"/>
        <v>0</v>
      </c>
      <c r="K97" s="372">
        <f t="shared" si="57"/>
        <v>0</v>
      </c>
      <c r="L97" s="383">
        <f t="shared" si="58"/>
        <v>0</v>
      </c>
      <c r="M97" s="139">
        <f t="shared" si="59"/>
        <v>0</v>
      </c>
      <c r="N97" s="384">
        <f t="shared" si="60"/>
        <v>0</v>
      </c>
      <c r="P97" s="101"/>
    </row>
    <row r="98" spans="1:16" ht="21.75" thickBot="1" x14ac:dyDescent="0.4">
      <c r="A98" s="498" t="s">
        <v>79</v>
      </c>
      <c r="B98" s="499"/>
      <c r="C98" s="70">
        <f t="shared" ref="C98:N98" si="88">C47+C90+C91+C95+C96+C97</f>
        <v>504453.69999999995</v>
      </c>
      <c r="D98" s="70">
        <f t="shared" si="88"/>
        <v>95846.202999999994</v>
      </c>
      <c r="E98" s="228">
        <f t="shared" si="88"/>
        <v>600299.90299999993</v>
      </c>
      <c r="F98" s="284">
        <f t="shared" si="88"/>
        <v>35729.99</v>
      </c>
      <c r="G98" s="69">
        <f t="shared" si="88"/>
        <v>6788.6980999999996</v>
      </c>
      <c r="H98" s="285">
        <f t="shared" si="88"/>
        <v>42518.688099999999</v>
      </c>
      <c r="I98" s="346">
        <f t="shared" si="88"/>
        <v>472029.66000000003</v>
      </c>
      <c r="J98" s="68">
        <f t="shared" si="88"/>
        <v>99126.228600000002</v>
      </c>
      <c r="K98" s="368">
        <f t="shared" si="88"/>
        <v>571155.88860000006</v>
      </c>
      <c r="L98" s="359">
        <f t="shared" si="88"/>
        <v>507759.65</v>
      </c>
      <c r="M98" s="129">
        <f t="shared" si="88"/>
        <v>105914.92670000001</v>
      </c>
      <c r="N98" s="378">
        <f t="shared" si="88"/>
        <v>613674.57669999998</v>
      </c>
      <c r="P98" s="101"/>
    </row>
    <row r="99" spans="1:16" ht="21" x14ac:dyDescent="0.25">
      <c r="A99" s="506" t="s">
        <v>80</v>
      </c>
      <c r="B99" s="507"/>
      <c r="C99" s="507"/>
      <c r="D99" s="507"/>
      <c r="E99" s="507"/>
      <c r="F99" s="281"/>
      <c r="G99" s="282"/>
      <c r="H99" s="283"/>
      <c r="I99" s="35"/>
      <c r="J99" s="35"/>
      <c r="K99" s="35"/>
      <c r="L99" s="126"/>
      <c r="M99" s="363"/>
      <c r="N99" s="127"/>
      <c r="P99" s="101"/>
    </row>
    <row r="100" spans="1:16" s="2" customFormat="1" ht="21" x14ac:dyDescent="0.35">
      <c r="A100" s="39" t="s">
        <v>81</v>
      </c>
      <c r="B100" s="203" t="s">
        <v>82</v>
      </c>
      <c r="C100" s="99">
        <f>C101+C102</f>
        <v>0</v>
      </c>
      <c r="D100" s="99">
        <f t="shared" ref="D100:E100" si="89">D101+D102</f>
        <v>0</v>
      </c>
      <c r="E100" s="229">
        <f t="shared" si="89"/>
        <v>0</v>
      </c>
      <c r="F100" s="286">
        <f>F101+F102</f>
        <v>0</v>
      </c>
      <c r="G100" s="98">
        <f t="shared" ref="G100:H100" si="90">G101+G102</f>
        <v>0</v>
      </c>
      <c r="H100" s="287">
        <f t="shared" si="90"/>
        <v>0</v>
      </c>
      <c r="I100" s="347">
        <f t="shared" ref="I100:J110" si="91">C100-F100</f>
        <v>0</v>
      </c>
      <c r="J100" s="97">
        <f>I100*0.21</f>
        <v>0</v>
      </c>
      <c r="K100" s="369">
        <f>I100+J100</f>
        <v>0</v>
      </c>
      <c r="L100" s="360">
        <f>F100+I100</f>
        <v>0</v>
      </c>
      <c r="M100" s="208">
        <f t="shared" ref="M100:N100" si="92">G100+J100</f>
        <v>0</v>
      </c>
      <c r="N100" s="379">
        <f t="shared" si="92"/>
        <v>0</v>
      </c>
      <c r="P100" s="173"/>
    </row>
    <row r="101" spans="1:16" ht="47.25" customHeight="1" x14ac:dyDescent="0.35">
      <c r="A101" s="14"/>
      <c r="B101" s="25" t="s">
        <v>83</v>
      </c>
      <c r="C101" s="47">
        <v>0</v>
      </c>
      <c r="D101" s="48">
        <f t="shared" ref="D101:D110" si="93">C101*19%</f>
        <v>0</v>
      </c>
      <c r="E101" s="234">
        <f t="shared" ref="E101:E102" si="94">C101+D101</f>
        <v>0</v>
      </c>
      <c r="F101" s="296">
        <v>0</v>
      </c>
      <c r="G101" s="50">
        <f t="shared" ref="G101:G102" si="95">F101*19%</f>
        <v>0</v>
      </c>
      <c r="H101" s="297">
        <f t="shared" ref="H101:H102" si="96">F101+G101</f>
        <v>0</v>
      </c>
      <c r="I101" s="352">
        <f t="shared" si="91"/>
        <v>0</v>
      </c>
      <c r="J101" s="51">
        <f>I101*0.21</f>
        <v>0</v>
      </c>
      <c r="K101" s="373">
        <f>I101+J101</f>
        <v>0</v>
      </c>
      <c r="L101" s="361">
        <f t="shared" ref="L101:L110" si="97">F101+I101</f>
        <v>0</v>
      </c>
      <c r="M101" s="132">
        <f t="shared" ref="M101:M110" si="98">G101+J101</f>
        <v>0</v>
      </c>
      <c r="N101" s="380">
        <f t="shared" ref="N101:N110" si="99">H101+K101</f>
        <v>0</v>
      </c>
      <c r="P101" s="101"/>
    </row>
    <row r="102" spans="1:16" ht="21.75" thickBot="1" x14ac:dyDescent="0.4">
      <c r="A102" s="9"/>
      <c r="B102" s="10" t="s">
        <v>84</v>
      </c>
      <c r="C102" s="42">
        <v>0</v>
      </c>
      <c r="D102" s="43">
        <f t="shared" si="93"/>
        <v>0</v>
      </c>
      <c r="E102" s="230">
        <f t="shared" si="94"/>
        <v>0</v>
      </c>
      <c r="F102" s="288">
        <v>0</v>
      </c>
      <c r="G102" s="45">
        <f t="shared" si="95"/>
        <v>0</v>
      </c>
      <c r="H102" s="289">
        <f t="shared" si="96"/>
        <v>0</v>
      </c>
      <c r="I102" s="348">
        <f t="shared" si="91"/>
        <v>0</v>
      </c>
      <c r="J102" s="51">
        <f>I102*0.21</f>
        <v>0</v>
      </c>
      <c r="K102" s="373">
        <f>I102+J102</f>
        <v>0</v>
      </c>
      <c r="L102" s="441">
        <f t="shared" si="97"/>
        <v>0</v>
      </c>
      <c r="M102" s="442">
        <f t="shared" si="98"/>
        <v>0</v>
      </c>
      <c r="N102" s="431">
        <f t="shared" si="99"/>
        <v>0</v>
      </c>
      <c r="P102" s="101"/>
    </row>
    <row r="103" spans="1:16" s="2" customFormat="1" ht="21.75" thickTop="1" x14ac:dyDescent="0.35">
      <c r="A103" s="186" t="s">
        <v>85</v>
      </c>
      <c r="B103" s="204" t="s">
        <v>86</v>
      </c>
      <c r="C103" s="188">
        <f t="shared" ref="C103:H103" si="100">SUM(C104:C108)</f>
        <v>8477.7800000000007</v>
      </c>
      <c r="D103" s="188">
        <f t="shared" si="100"/>
        <v>0</v>
      </c>
      <c r="E103" s="233">
        <f t="shared" si="100"/>
        <v>8477.7800000000007</v>
      </c>
      <c r="F103" s="294">
        <f t="shared" si="100"/>
        <v>3614.38</v>
      </c>
      <c r="G103" s="189">
        <f t="shared" si="100"/>
        <v>0</v>
      </c>
      <c r="H103" s="295">
        <f t="shared" si="100"/>
        <v>3614.38</v>
      </c>
      <c r="I103" s="351">
        <f t="shared" si="91"/>
        <v>4863.4000000000005</v>
      </c>
      <c r="J103" s="207">
        <f>I103*0.21</f>
        <v>1021.3140000000001</v>
      </c>
      <c r="K103" s="374">
        <f>I103+J103</f>
        <v>5884.7140000000009</v>
      </c>
      <c r="L103" s="445">
        <f t="shared" si="97"/>
        <v>8477.7800000000007</v>
      </c>
      <c r="M103" s="446">
        <f t="shared" si="98"/>
        <v>1021.3140000000001</v>
      </c>
      <c r="N103" s="447">
        <f t="shared" si="99"/>
        <v>9499.094000000001</v>
      </c>
      <c r="P103" s="173"/>
    </row>
    <row r="104" spans="1:16" ht="42" x14ac:dyDescent="0.35">
      <c r="A104" s="14"/>
      <c r="B104" s="16" t="s">
        <v>87</v>
      </c>
      <c r="C104" s="47">
        <v>0</v>
      </c>
      <c r="D104" s="87">
        <v>0</v>
      </c>
      <c r="E104" s="234">
        <f t="shared" ref="E104:E110" si="101">C104+D104</f>
        <v>0</v>
      </c>
      <c r="F104" s="296">
        <v>0</v>
      </c>
      <c r="G104" s="86">
        <v>0</v>
      </c>
      <c r="H104" s="297">
        <f t="shared" ref="H104:H110" si="102">F104+G104</f>
        <v>0</v>
      </c>
      <c r="I104" s="352">
        <f t="shared" si="91"/>
        <v>0</v>
      </c>
      <c r="J104" s="84">
        <v>0</v>
      </c>
      <c r="K104" s="373">
        <f>I104+J104</f>
        <v>0</v>
      </c>
      <c r="L104" s="361">
        <f t="shared" si="97"/>
        <v>0</v>
      </c>
      <c r="M104" s="132">
        <f t="shared" si="98"/>
        <v>0</v>
      </c>
      <c r="N104" s="380">
        <f t="shared" si="99"/>
        <v>0</v>
      </c>
      <c r="P104" s="101"/>
    </row>
    <row r="105" spans="1:16" ht="42" x14ac:dyDescent="0.35">
      <c r="A105" s="14"/>
      <c r="B105" s="16" t="s">
        <v>88</v>
      </c>
      <c r="C105" s="47">
        <v>8477.7800000000007</v>
      </c>
      <c r="D105" s="87">
        <v>0</v>
      </c>
      <c r="E105" s="234">
        <f t="shared" si="101"/>
        <v>8477.7800000000007</v>
      </c>
      <c r="F105" s="296">
        <f>832.13+934.02+820.81+1027.42</f>
        <v>3614.38</v>
      </c>
      <c r="G105" s="86">
        <v>0</v>
      </c>
      <c r="H105" s="297">
        <f t="shared" si="102"/>
        <v>3614.38</v>
      </c>
      <c r="I105" s="352">
        <f>1179.64+1181.39+1399.07+1103.3</f>
        <v>4863.4000000000005</v>
      </c>
      <c r="J105" s="84">
        <f t="shared" si="91"/>
        <v>0</v>
      </c>
      <c r="K105" s="373">
        <f t="shared" ref="K105:K110" si="103">I105+J105</f>
        <v>4863.4000000000005</v>
      </c>
      <c r="L105" s="361">
        <f t="shared" si="97"/>
        <v>8477.7800000000007</v>
      </c>
      <c r="M105" s="132">
        <f t="shared" si="98"/>
        <v>0</v>
      </c>
      <c r="N105" s="380">
        <f t="shared" si="99"/>
        <v>8477.7800000000007</v>
      </c>
      <c r="P105" s="101"/>
    </row>
    <row r="106" spans="1:16" ht="42" x14ac:dyDescent="0.35">
      <c r="A106" s="14"/>
      <c r="B106" s="16" t="s">
        <v>89</v>
      </c>
      <c r="C106" s="47">
        <v>0</v>
      </c>
      <c r="D106" s="87">
        <v>0</v>
      </c>
      <c r="E106" s="234">
        <f t="shared" si="101"/>
        <v>0</v>
      </c>
      <c r="F106" s="296">
        <v>0</v>
      </c>
      <c r="G106" s="86">
        <v>0</v>
      </c>
      <c r="H106" s="297">
        <f t="shared" si="102"/>
        <v>0</v>
      </c>
      <c r="I106" s="352">
        <f t="shared" si="91"/>
        <v>0</v>
      </c>
      <c r="J106" s="84">
        <f t="shared" si="91"/>
        <v>0</v>
      </c>
      <c r="K106" s="373">
        <f t="shared" si="103"/>
        <v>0</v>
      </c>
      <c r="L106" s="361">
        <f t="shared" si="97"/>
        <v>0</v>
      </c>
      <c r="M106" s="132">
        <f t="shared" si="98"/>
        <v>0</v>
      </c>
      <c r="N106" s="380">
        <f t="shared" si="99"/>
        <v>0</v>
      </c>
      <c r="P106" s="101"/>
    </row>
    <row r="107" spans="1:16" ht="21" x14ac:dyDescent="0.35">
      <c r="A107" s="14"/>
      <c r="B107" s="16" t="s">
        <v>90</v>
      </c>
      <c r="C107" s="42">
        <v>0</v>
      </c>
      <c r="D107" s="88">
        <v>0</v>
      </c>
      <c r="E107" s="230">
        <f t="shared" si="101"/>
        <v>0</v>
      </c>
      <c r="F107" s="288">
        <v>0</v>
      </c>
      <c r="G107" s="85">
        <v>0</v>
      </c>
      <c r="H107" s="289">
        <f t="shared" si="102"/>
        <v>0</v>
      </c>
      <c r="I107" s="348">
        <f t="shared" si="91"/>
        <v>0</v>
      </c>
      <c r="J107" s="89">
        <f t="shared" si="91"/>
        <v>0</v>
      </c>
      <c r="K107" s="373">
        <f t="shared" si="103"/>
        <v>0</v>
      </c>
      <c r="L107" s="361">
        <f t="shared" si="97"/>
        <v>0</v>
      </c>
      <c r="M107" s="132">
        <f t="shared" si="98"/>
        <v>0</v>
      </c>
      <c r="N107" s="380">
        <f t="shared" si="99"/>
        <v>0</v>
      </c>
      <c r="P107" s="101"/>
    </row>
    <row r="108" spans="1:16" ht="42.75" thickBot="1" x14ac:dyDescent="0.4">
      <c r="A108" s="9"/>
      <c r="B108" s="24" t="s">
        <v>91</v>
      </c>
      <c r="C108" s="93">
        <v>0</v>
      </c>
      <c r="D108" s="92">
        <v>0</v>
      </c>
      <c r="E108" s="243">
        <f t="shared" si="101"/>
        <v>0</v>
      </c>
      <c r="F108" s="305">
        <v>0</v>
      </c>
      <c r="G108" s="91">
        <v>0</v>
      </c>
      <c r="H108" s="306">
        <f t="shared" si="102"/>
        <v>0</v>
      </c>
      <c r="I108" s="356">
        <f t="shared" si="91"/>
        <v>0</v>
      </c>
      <c r="J108" s="90">
        <f t="shared" si="91"/>
        <v>0</v>
      </c>
      <c r="K108" s="453">
        <f t="shared" si="103"/>
        <v>0</v>
      </c>
      <c r="L108" s="441">
        <f t="shared" si="97"/>
        <v>0</v>
      </c>
      <c r="M108" s="442">
        <f t="shared" si="98"/>
        <v>0</v>
      </c>
      <c r="N108" s="431">
        <f t="shared" si="99"/>
        <v>0</v>
      </c>
      <c r="P108" s="101"/>
    </row>
    <row r="109" spans="1:16" ht="22.5" thickTop="1" thickBot="1" x14ac:dyDescent="0.4">
      <c r="A109" s="21" t="s">
        <v>92</v>
      </c>
      <c r="B109" s="22" t="s">
        <v>93</v>
      </c>
      <c r="C109" s="77">
        <v>10639.19</v>
      </c>
      <c r="D109" s="78">
        <f t="shared" si="93"/>
        <v>2021.4461000000001</v>
      </c>
      <c r="E109" s="244">
        <f t="shared" si="101"/>
        <v>12660.6361</v>
      </c>
      <c r="F109" s="275">
        <v>0</v>
      </c>
      <c r="G109" s="58">
        <f t="shared" ref="G109:G110" si="104">F109*19%</f>
        <v>0</v>
      </c>
      <c r="H109" s="276">
        <f t="shared" si="102"/>
        <v>0</v>
      </c>
      <c r="I109" s="343">
        <f t="shared" si="91"/>
        <v>10639.19</v>
      </c>
      <c r="J109" s="57">
        <f>I109*0.21</f>
        <v>2234.2298999999998</v>
      </c>
      <c r="K109" s="453">
        <f t="shared" si="103"/>
        <v>12873.419900000001</v>
      </c>
      <c r="L109" s="441">
        <f t="shared" si="97"/>
        <v>10639.19</v>
      </c>
      <c r="M109" s="442">
        <f t="shared" si="98"/>
        <v>2234.2298999999998</v>
      </c>
      <c r="N109" s="431">
        <f t="shared" si="99"/>
        <v>12873.419900000001</v>
      </c>
      <c r="P109" s="101"/>
    </row>
    <row r="110" spans="1:16" ht="22.5" thickTop="1" thickBot="1" x14ac:dyDescent="0.4">
      <c r="A110" s="11" t="s">
        <v>94</v>
      </c>
      <c r="B110" s="13" t="s">
        <v>95</v>
      </c>
      <c r="C110" s="61">
        <v>0</v>
      </c>
      <c r="D110" s="60">
        <f t="shared" si="93"/>
        <v>0</v>
      </c>
      <c r="E110" s="225">
        <f t="shared" si="101"/>
        <v>0</v>
      </c>
      <c r="F110" s="275">
        <v>0</v>
      </c>
      <c r="G110" s="58">
        <f t="shared" si="104"/>
        <v>0</v>
      </c>
      <c r="H110" s="276">
        <f t="shared" si="102"/>
        <v>0</v>
      </c>
      <c r="I110" s="343">
        <f t="shared" si="91"/>
        <v>0</v>
      </c>
      <c r="J110" s="57">
        <f>I110*0.21</f>
        <v>0</v>
      </c>
      <c r="K110" s="453">
        <f t="shared" si="103"/>
        <v>0</v>
      </c>
      <c r="L110" s="441">
        <f t="shared" si="97"/>
        <v>0</v>
      </c>
      <c r="M110" s="442">
        <f t="shared" si="98"/>
        <v>0</v>
      </c>
      <c r="N110" s="431">
        <f t="shared" si="99"/>
        <v>0</v>
      </c>
      <c r="P110" s="101"/>
    </row>
    <row r="111" spans="1:16" ht="22.5" thickTop="1" thickBot="1" x14ac:dyDescent="0.4">
      <c r="A111" s="508" t="s">
        <v>96</v>
      </c>
      <c r="B111" s="509"/>
      <c r="C111" s="65">
        <f>C100+C103+C109+C110</f>
        <v>19116.97</v>
      </c>
      <c r="D111" s="65">
        <f t="shared" ref="D111:E111" si="105">D100+D103+D109+D110</f>
        <v>2021.4461000000001</v>
      </c>
      <c r="E111" s="227">
        <f t="shared" si="105"/>
        <v>21138.416100000002</v>
      </c>
      <c r="F111" s="279">
        <f>F100+F103+F109+F110</f>
        <v>3614.38</v>
      </c>
      <c r="G111" s="66">
        <f t="shared" ref="G111:N111" si="106">G100+G103+G109+G110</f>
        <v>0</v>
      </c>
      <c r="H111" s="280">
        <f t="shared" si="106"/>
        <v>3614.38</v>
      </c>
      <c r="I111" s="345">
        <f t="shared" si="106"/>
        <v>15502.59</v>
      </c>
      <c r="J111" s="67">
        <f t="shared" si="106"/>
        <v>3255.5438999999997</v>
      </c>
      <c r="K111" s="371">
        <f t="shared" si="106"/>
        <v>18758.133900000001</v>
      </c>
      <c r="L111" s="381">
        <f t="shared" si="106"/>
        <v>19116.97</v>
      </c>
      <c r="M111" s="124">
        <f t="shared" si="106"/>
        <v>3255.5438999999997</v>
      </c>
      <c r="N111" s="382">
        <f t="shared" si="106"/>
        <v>22372.513900000002</v>
      </c>
      <c r="P111" s="101"/>
    </row>
    <row r="112" spans="1:16" ht="21" x14ac:dyDescent="0.25">
      <c r="A112" s="510" t="s">
        <v>97</v>
      </c>
      <c r="B112" s="507"/>
      <c r="C112" s="507"/>
      <c r="D112" s="507"/>
      <c r="E112" s="507"/>
      <c r="F112" s="281"/>
      <c r="G112" s="282"/>
      <c r="H112" s="283"/>
      <c r="I112" s="35"/>
      <c r="J112" s="35"/>
      <c r="K112" s="35"/>
      <c r="L112" s="126"/>
      <c r="M112" s="363"/>
      <c r="N112" s="127"/>
      <c r="P112" s="101"/>
    </row>
    <row r="113" spans="1:16" ht="21" x14ac:dyDescent="0.35">
      <c r="A113" s="14" t="s">
        <v>98</v>
      </c>
      <c r="B113" s="26" t="s">
        <v>99</v>
      </c>
      <c r="C113" s="42">
        <v>0</v>
      </c>
      <c r="D113" s="43">
        <f>C113*19%</f>
        <v>0</v>
      </c>
      <c r="E113" s="230">
        <f>C113+D113</f>
        <v>0</v>
      </c>
      <c r="F113" s="288">
        <v>0</v>
      </c>
      <c r="G113" s="45">
        <f>F113*19%</f>
        <v>0</v>
      </c>
      <c r="H113" s="289">
        <f>F113+G113</f>
        <v>0</v>
      </c>
      <c r="I113" s="348">
        <f t="shared" ref="I113:I115" si="107">C113-F113</f>
        <v>0</v>
      </c>
      <c r="J113" s="46">
        <f>I113*0.21</f>
        <v>0</v>
      </c>
      <c r="K113" s="375">
        <f>I113+J113</f>
        <v>0</v>
      </c>
      <c r="L113" s="362">
        <f>F113+I113</f>
        <v>0</v>
      </c>
      <c r="M113" s="172">
        <f t="shared" ref="M113:N113" si="108">G113+J113</f>
        <v>0</v>
      </c>
      <c r="N113" s="385">
        <f t="shared" si="108"/>
        <v>0</v>
      </c>
      <c r="P113" s="101"/>
    </row>
    <row r="114" spans="1:16" ht="21" x14ac:dyDescent="0.35">
      <c r="A114" s="14" t="s">
        <v>100</v>
      </c>
      <c r="B114" s="15" t="s">
        <v>101</v>
      </c>
      <c r="C114" s="42">
        <v>0</v>
      </c>
      <c r="D114" s="43">
        <f t="shared" ref="D114" si="109">C114*19%</f>
        <v>0</v>
      </c>
      <c r="E114" s="230">
        <f t="shared" ref="E114" si="110">C114+D114</f>
        <v>0</v>
      </c>
      <c r="F114" s="288">
        <v>0</v>
      </c>
      <c r="G114" s="45">
        <f t="shared" ref="G114" si="111">F114*19%</f>
        <v>0</v>
      </c>
      <c r="H114" s="289">
        <f t="shared" ref="H114" si="112">F114+G114</f>
        <v>0</v>
      </c>
      <c r="I114" s="348">
        <f t="shared" si="107"/>
        <v>0</v>
      </c>
      <c r="J114" s="46">
        <f>I114*0.21</f>
        <v>0</v>
      </c>
      <c r="K114" s="375">
        <f>I114+J114</f>
        <v>0</v>
      </c>
      <c r="L114" s="362">
        <f t="shared" ref="L114:L115" si="113">F114+I114</f>
        <v>0</v>
      </c>
      <c r="M114" s="172">
        <f t="shared" ref="M114:M115" si="114">G114+J114</f>
        <v>0</v>
      </c>
      <c r="N114" s="385">
        <f t="shared" ref="N114:N115" si="115">H114+K114</f>
        <v>0</v>
      </c>
      <c r="P114" s="101"/>
    </row>
    <row r="115" spans="1:16" ht="21.75" thickBot="1" x14ac:dyDescent="0.4">
      <c r="A115" s="498" t="s">
        <v>102</v>
      </c>
      <c r="B115" s="499"/>
      <c r="C115" s="70">
        <f>SUM(C113:C114)</f>
        <v>0</v>
      </c>
      <c r="D115" s="70">
        <f t="shared" ref="D115:E115" si="116">SUM(D113:D114)</f>
        <v>0</v>
      </c>
      <c r="E115" s="228">
        <f t="shared" si="116"/>
        <v>0</v>
      </c>
      <c r="F115" s="284">
        <f>SUM(F113:F114)</f>
        <v>0</v>
      </c>
      <c r="G115" s="69">
        <f t="shared" ref="G115:H115" si="117">SUM(G113:G114)</f>
        <v>0</v>
      </c>
      <c r="H115" s="285">
        <f t="shared" si="117"/>
        <v>0</v>
      </c>
      <c r="I115" s="346">
        <f t="shared" si="107"/>
        <v>0</v>
      </c>
      <c r="J115" s="68">
        <f>I115*0.21</f>
        <v>0</v>
      </c>
      <c r="K115" s="368">
        <f>I115+J115</f>
        <v>0</v>
      </c>
      <c r="L115" s="362">
        <f t="shared" si="113"/>
        <v>0</v>
      </c>
      <c r="M115" s="522">
        <f t="shared" si="114"/>
        <v>0</v>
      </c>
      <c r="N115" s="385">
        <f t="shared" si="115"/>
        <v>0</v>
      </c>
      <c r="P115" s="101"/>
    </row>
    <row r="116" spans="1:16" ht="21.75" thickBot="1" x14ac:dyDescent="0.4">
      <c r="A116" s="520" t="s">
        <v>103</v>
      </c>
      <c r="B116" s="521"/>
      <c r="C116" s="94">
        <f t="shared" ref="C116:N116" si="118">C17+C19+C45+C98+C111+C115</f>
        <v>582223.99999999988</v>
      </c>
      <c r="D116" s="94">
        <f t="shared" si="118"/>
        <v>109011.7818</v>
      </c>
      <c r="E116" s="245">
        <f t="shared" si="118"/>
        <v>691235.7818</v>
      </c>
      <c r="F116" s="307">
        <f t="shared" si="118"/>
        <v>82997.700000000012</v>
      </c>
      <c r="G116" s="95">
        <f t="shared" si="118"/>
        <v>15082.8308</v>
      </c>
      <c r="H116" s="308">
        <f t="shared" si="118"/>
        <v>98080.530800000008</v>
      </c>
      <c r="I116" s="357">
        <f t="shared" si="118"/>
        <v>502532.25000000006</v>
      </c>
      <c r="J116" s="96">
        <f t="shared" si="118"/>
        <v>105531.77250000001</v>
      </c>
      <c r="K116" s="376">
        <f t="shared" si="118"/>
        <v>608064.02250000008</v>
      </c>
      <c r="L116" s="337">
        <f t="shared" si="118"/>
        <v>585529.94999999995</v>
      </c>
      <c r="M116" s="124">
        <f t="shared" si="118"/>
        <v>120614.60330000002</v>
      </c>
      <c r="N116" s="338">
        <f t="shared" si="118"/>
        <v>706144.55330000003</v>
      </c>
      <c r="P116" s="101"/>
    </row>
    <row r="117" spans="1:16" ht="21.75" thickBot="1" x14ac:dyDescent="0.4">
      <c r="A117" s="520" t="s">
        <v>104</v>
      </c>
      <c r="B117" s="521"/>
      <c r="C117" s="94">
        <f t="shared" ref="C117:N117" si="119">C14+C15+C16+C19+C47+C90+C101</f>
        <v>476728.69999999995</v>
      </c>
      <c r="D117" s="94">
        <f t="shared" si="119"/>
        <v>90578.452999999994</v>
      </c>
      <c r="E117" s="245">
        <f t="shared" si="119"/>
        <v>567307.15299999993</v>
      </c>
      <c r="F117" s="307">
        <f t="shared" si="119"/>
        <v>35729.99</v>
      </c>
      <c r="G117" s="95">
        <f t="shared" si="119"/>
        <v>6788.6980999999996</v>
      </c>
      <c r="H117" s="308">
        <f t="shared" si="119"/>
        <v>42518.688099999999</v>
      </c>
      <c r="I117" s="357">
        <f t="shared" si="119"/>
        <v>444304.66000000003</v>
      </c>
      <c r="J117" s="96">
        <f t="shared" si="119"/>
        <v>93303.978600000002</v>
      </c>
      <c r="K117" s="376">
        <f t="shared" si="119"/>
        <v>537608.63860000006</v>
      </c>
      <c r="L117" s="337">
        <f t="shared" si="119"/>
        <v>480034.65</v>
      </c>
      <c r="M117" s="163">
        <f t="shared" si="119"/>
        <v>100092.67670000001</v>
      </c>
      <c r="N117" s="338">
        <f t="shared" si="119"/>
        <v>580127.32669999998</v>
      </c>
      <c r="P117" s="101"/>
    </row>
    <row r="120" spans="1:16" ht="21" x14ac:dyDescent="0.35">
      <c r="B120" s="27" t="s">
        <v>105</v>
      </c>
      <c r="C120" s="497" t="s">
        <v>106</v>
      </c>
      <c r="D120" s="497"/>
      <c r="E120" s="497"/>
      <c r="F120" s="497"/>
      <c r="G120" s="497"/>
      <c r="H120" s="497"/>
      <c r="I120" s="497"/>
      <c r="J120" s="497"/>
      <c r="K120" s="497"/>
      <c r="L120" s="497"/>
      <c r="M120" s="497"/>
      <c r="N120" s="497"/>
    </row>
    <row r="121" spans="1:16" ht="21" x14ac:dyDescent="0.35">
      <c r="A121" s="2"/>
      <c r="B121" s="28" t="s">
        <v>107</v>
      </c>
      <c r="C121" s="519" t="s">
        <v>108</v>
      </c>
      <c r="D121" s="519"/>
      <c r="E121" s="519"/>
      <c r="F121" s="519"/>
      <c r="G121" s="519"/>
      <c r="H121" s="519"/>
      <c r="I121" s="519"/>
      <c r="J121" s="519"/>
      <c r="K121" s="519"/>
      <c r="L121" s="519"/>
      <c r="M121" s="519"/>
      <c r="N121" s="519"/>
    </row>
    <row r="124" spans="1:16" ht="21" x14ac:dyDescent="0.35">
      <c r="B124" s="27" t="s">
        <v>109</v>
      </c>
    </row>
    <row r="125" spans="1:16" ht="21" x14ac:dyDescent="0.35">
      <c r="A125" s="2"/>
      <c r="B125" s="28" t="s">
        <v>110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</sheetData>
  <mergeCells count="33">
    <mergeCell ref="A17:B17"/>
    <mergeCell ref="A2:B2"/>
    <mergeCell ref="A3:B3"/>
    <mergeCell ref="A4:B4"/>
    <mergeCell ref="A6:E6"/>
    <mergeCell ref="A7:E7"/>
    <mergeCell ref="I7:K8"/>
    <mergeCell ref="A8:E8"/>
    <mergeCell ref="A9:A10"/>
    <mergeCell ref="B9:B10"/>
    <mergeCell ref="A12:E12"/>
    <mergeCell ref="F7:H8"/>
    <mergeCell ref="A19:B19"/>
    <mergeCell ref="A20:E20"/>
    <mergeCell ref="A45:B45"/>
    <mergeCell ref="A46:E46"/>
    <mergeCell ref="A98:B98"/>
    <mergeCell ref="L7:N8"/>
    <mergeCell ref="L120:N120"/>
    <mergeCell ref="L121:N121"/>
    <mergeCell ref="C120:E120"/>
    <mergeCell ref="F120:H120"/>
    <mergeCell ref="I120:K120"/>
    <mergeCell ref="C121:E121"/>
    <mergeCell ref="F121:H121"/>
    <mergeCell ref="I121:K121"/>
    <mergeCell ref="A99:E99"/>
    <mergeCell ref="A111:B111"/>
    <mergeCell ref="A112:E112"/>
    <mergeCell ref="A115:B115"/>
    <mergeCell ref="A116:B116"/>
    <mergeCell ref="A117:B117"/>
    <mergeCell ref="A18:E18"/>
  </mergeCells>
  <pageMargins left="0.7" right="0.7" top="0.75" bottom="0.75" header="0.3" footer="0.3"/>
  <pageSetup paperSize="9" scale="2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66053-FE51-4E33-8E3B-A551976CEAAB}">
  <dimension ref="A1:S125"/>
  <sheetViews>
    <sheetView tabSelected="1" view="pageBreakPreview" zoomScale="60" zoomScaleNormal="70" workbookViewId="0">
      <selection activeCell="I14" sqref="I14"/>
    </sheetView>
  </sheetViews>
  <sheetFormatPr defaultRowHeight="15" x14ac:dyDescent="0.25"/>
  <cols>
    <col min="1" max="1" width="6.28515625" customWidth="1"/>
    <col min="2" max="2" width="90.7109375" customWidth="1"/>
    <col min="3" max="3" width="28.85546875" customWidth="1"/>
    <col min="4" max="4" width="18.5703125" customWidth="1"/>
    <col min="5" max="5" width="21" customWidth="1"/>
    <col min="6" max="6" width="25.28515625" customWidth="1"/>
    <col min="7" max="7" width="17.5703125" customWidth="1"/>
    <col min="8" max="8" width="24.140625" customWidth="1"/>
    <col min="9" max="9" width="25.28515625" customWidth="1"/>
    <col min="10" max="10" width="17.5703125" customWidth="1"/>
    <col min="11" max="11" width="24.140625" customWidth="1"/>
    <col min="12" max="12" width="25.28515625" customWidth="1"/>
    <col min="13" max="13" width="17.5703125" customWidth="1"/>
    <col min="14" max="14" width="24.140625" customWidth="1"/>
    <col min="16" max="16" width="17.7109375" customWidth="1"/>
    <col min="17" max="17" width="15.85546875" customWidth="1"/>
    <col min="18" max="18" width="17.8554687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488" t="s">
        <v>1</v>
      </c>
      <c r="B2" s="488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488" t="s">
        <v>2</v>
      </c>
      <c r="B3" s="488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488" t="s">
        <v>3</v>
      </c>
      <c r="B4" s="488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489" t="s">
        <v>151</v>
      </c>
      <c r="B6" s="490"/>
      <c r="C6" s="490"/>
      <c r="D6" s="490"/>
      <c r="E6" s="490"/>
      <c r="F6" s="3"/>
      <c r="G6" s="3"/>
      <c r="H6" s="3"/>
      <c r="I6" s="3"/>
      <c r="J6" s="3"/>
      <c r="K6" s="3"/>
      <c r="L6" s="3"/>
      <c r="M6" s="3"/>
      <c r="N6" s="3"/>
    </row>
    <row r="7" spans="1:14" ht="21" x14ac:dyDescent="0.35">
      <c r="A7" s="489" t="s">
        <v>5</v>
      </c>
      <c r="B7" s="489"/>
      <c r="C7" s="489"/>
      <c r="D7" s="489"/>
      <c r="E7" s="489"/>
      <c r="F7" s="511" t="s">
        <v>153</v>
      </c>
      <c r="G7" s="512"/>
      <c r="H7" s="513"/>
      <c r="I7" s="517" t="s">
        <v>160</v>
      </c>
      <c r="J7" s="517"/>
      <c r="K7" s="517"/>
      <c r="L7" s="491" t="s">
        <v>156</v>
      </c>
      <c r="M7" s="492"/>
      <c r="N7" s="493"/>
    </row>
    <row r="8" spans="1:14" ht="21.75" thickBot="1" x14ac:dyDescent="0.3">
      <c r="A8" s="500" t="s">
        <v>6</v>
      </c>
      <c r="B8" s="501"/>
      <c r="C8" s="501"/>
      <c r="D8" s="501"/>
      <c r="E8" s="501"/>
      <c r="F8" s="514"/>
      <c r="G8" s="515"/>
      <c r="H8" s="516"/>
      <c r="I8" s="518"/>
      <c r="J8" s="518"/>
      <c r="K8" s="518"/>
      <c r="L8" s="494"/>
      <c r="M8" s="495"/>
      <c r="N8" s="496"/>
    </row>
    <row r="9" spans="1:14" ht="21" x14ac:dyDescent="0.25">
      <c r="A9" s="502" t="s">
        <v>7</v>
      </c>
      <c r="B9" s="504" t="s">
        <v>8</v>
      </c>
      <c r="C9" s="4" t="s">
        <v>9</v>
      </c>
      <c r="D9" s="5" t="s">
        <v>10</v>
      </c>
      <c r="E9" s="221" t="s">
        <v>11</v>
      </c>
      <c r="F9" s="266" t="s">
        <v>9</v>
      </c>
      <c r="G9" s="29" t="s">
        <v>10</v>
      </c>
      <c r="H9" s="267" t="s">
        <v>11</v>
      </c>
      <c r="I9" s="246" t="s">
        <v>9</v>
      </c>
      <c r="J9" s="142" t="s">
        <v>10</v>
      </c>
      <c r="K9" s="309" t="s">
        <v>11</v>
      </c>
      <c r="L9" s="102" t="s">
        <v>9</v>
      </c>
      <c r="M9" s="103" t="s">
        <v>10</v>
      </c>
      <c r="N9" s="104" t="s">
        <v>11</v>
      </c>
    </row>
    <row r="10" spans="1:14" ht="21.75" thickBot="1" x14ac:dyDescent="0.3">
      <c r="A10" s="503"/>
      <c r="B10" s="505"/>
      <c r="C10" s="6" t="s">
        <v>12</v>
      </c>
      <c r="D10" s="7" t="s">
        <v>12</v>
      </c>
      <c r="E10" s="222" t="s">
        <v>12</v>
      </c>
      <c r="F10" s="268" t="s">
        <v>12</v>
      </c>
      <c r="G10" s="30" t="s">
        <v>12</v>
      </c>
      <c r="H10" s="269" t="s">
        <v>12</v>
      </c>
      <c r="I10" s="247" t="s">
        <v>12</v>
      </c>
      <c r="J10" s="143" t="s">
        <v>12</v>
      </c>
      <c r="K10" s="310" t="s">
        <v>12</v>
      </c>
      <c r="L10" s="105" t="s">
        <v>12</v>
      </c>
      <c r="M10" s="106" t="s">
        <v>12</v>
      </c>
      <c r="N10" s="107" t="s">
        <v>12</v>
      </c>
    </row>
    <row r="11" spans="1:14" ht="21.75" thickBot="1" x14ac:dyDescent="0.3">
      <c r="A11" s="8" t="s">
        <v>13</v>
      </c>
      <c r="B11" s="8" t="s">
        <v>14</v>
      </c>
      <c r="C11" s="8" t="s">
        <v>15</v>
      </c>
      <c r="D11" s="8" t="s">
        <v>16</v>
      </c>
      <c r="E11" s="223" t="s">
        <v>17</v>
      </c>
      <c r="F11" s="270" t="s">
        <v>15</v>
      </c>
      <c r="G11" s="31" t="s">
        <v>16</v>
      </c>
      <c r="H11" s="271" t="s">
        <v>17</v>
      </c>
      <c r="I11" s="248" t="s">
        <v>15</v>
      </c>
      <c r="J11" s="144" t="s">
        <v>16</v>
      </c>
      <c r="K11" s="311" t="s">
        <v>17</v>
      </c>
      <c r="L11" s="108" t="s">
        <v>15</v>
      </c>
      <c r="M11" s="109" t="s">
        <v>16</v>
      </c>
      <c r="N11" s="110" t="s">
        <v>17</v>
      </c>
    </row>
    <row r="12" spans="1:14" ht="21" x14ac:dyDescent="0.25">
      <c r="A12" s="506" t="s">
        <v>18</v>
      </c>
      <c r="B12" s="507"/>
      <c r="C12" s="507"/>
      <c r="D12" s="507"/>
      <c r="E12" s="507"/>
      <c r="F12" s="36"/>
      <c r="G12" s="37"/>
      <c r="H12" s="272"/>
      <c r="I12" s="145"/>
      <c r="J12" s="145"/>
      <c r="K12" s="145"/>
      <c r="L12" s="111"/>
      <c r="M12" s="112"/>
      <c r="N12" s="113"/>
    </row>
    <row r="13" spans="1:14" ht="21.75" thickBot="1" x14ac:dyDescent="0.4">
      <c r="A13" s="9" t="s">
        <v>19</v>
      </c>
      <c r="B13" s="10" t="s">
        <v>20</v>
      </c>
      <c r="C13" s="52">
        <v>0</v>
      </c>
      <c r="D13" s="53">
        <f>C13*19%</f>
        <v>0</v>
      </c>
      <c r="E13" s="224">
        <f>C13+D13</f>
        <v>0</v>
      </c>
      <c r="F13" s="273">
        <v>0</v>
      </c>
      <c r="G13" s="55">
        <f>F13*19%</f>
        <v>0</v>
      </c>
      <c r="H13" s="274">
        <f>F13+G13</f>
        <v>0</v>
      </c>
      <c r="I13" s="249">
        <f t="shared" ref="I13:N17" si="0">C13-F13</f>
        <v>0</v>
      </c>
      <c r="J13" s="146">
        <f t="shared" si="0"/>
        <v>0</v>
      </c>
      <c r="K13" s="312">
        <f t="shared" si="0"/>
        <v>0</v>
      </c>
      <c r="L13" s="114">
        <f t="shared" si="0"/>
        <v>0</v>
      </c>
      <c r="M13" s="115">
        <f t="shared" si="0"/>
        <v>0</v>
      </c>
      <c r="N13" s="116">
        <f t="shared" si="0"/>
        <v>0</v>
      </c>
    </row>
    <row r="14" spans="1:14" ht="22.5" thickTop="1" thickBot="1" x14ac:dyDescent="0.4">
      <c r="A14" s="11" t="s">
        <v>21</v>
      </c>
      <c r="B14" s="12" t="s">
        <v>22</v>
      </c>
      <c r="C14" s="61">
        <v>0</v>
      </c>
      <c r="D14" s="60">
        <f t="shared" ref="D14:D16" si="1">C14*19%</f>
        <v>0</v>
      </c>
      <c r="E14" s="225">
        <f t="shared" ref="E14:E16" si="2">C14+D14</f>
        <v>0</v>
      </c>
      <c r="F14" s="275">
        <v>0</v>
      </c>
      <c r="G14" s="58">
        <f t="shared" ref="G14:G16" si="3">F14*19%</f>
        <v>0</v>
      </c>
      <c r="H14" s="276">
        <f t="shared" ref="H14:H16" si="4">F14+G14</f>
        <v>0</v>
      </c>
      <c r="I14" s="250">
        <f t="shared" si="0"/>
        <v>0</v>
      </c>
      <c r="J14" s="160">
        <f t="shared" si="0"/>
        <v>0</v>
      </c>
      <c r="K14" s="402">
        <f t="shared" si="0"/>
        <v>0</v>
      </c>
      <c r="L14" s="117">
        <f t="shared" si="0"/>
        <v>0</v>
      </c>
      <c r="M14" s="118">
        <f t="shared" si="0"/>
        <v>0</v>
      </c>
      <c r="N14" s="119">
        <f t="shared" si="0"/>
        <v>0</v>
      </c>
    </row>
    <row r="15" spans="1:14" ht="43.5" thickTop="1" thickBot="1" x14ac:dyDescent="0.4">
      <c r="A15" s="11" t="s">
        <v>23</v>
      </c>
      <c r="B15" s="13" t="s">
        <v>24</v>
      </c>
      <c r="C15" s="62">
        <v>0</v>
      </c>
      <c r="D15" s="63">
        <f t="shared" si="1"/>
        <v>0</v>
      </c>
      <c r="E15" s="226">
        <f t="shared" si="2"/>
        <v>0</v>
      </c>
      <c r="F15" s="277">
        <v>0</v>
      </c>
      <c r="G15" s="64">
        <f t="shared" si="3"/>
        <v>0</v>
      </c>
      <c r="H15" s="278">
        <f t="shared" si="4"/>
        <v>0</v>
      </c>
      <c r="I15" s="251">
        <f t="shared" si="0"/>
        <v>0</v>
      </c>
      <c r="J15" s="164">
        <f t="shared" si="0"/>
        <v>0</v>
      </c>
      <c r="K15" s="403">
        <f t="shared" si="0"/>
        <v>0</v>
      </c>
      <c r="L15" s="120">
        <f t="shared" si="0"/>
        <v>0</v>
      </c>
      <c r="M15" s="121">
        <f t="shared" si="0"/>
        <v>0</v>
      </c>
      <c r="N15" s="122">
        <f t="shared" si="0"/>
        <v>0</v>
      </c>
    </row>
    <row r="16" spans="1:14" ht="22.5" thickTop="1" thickBot="1" x14ac:dyDescent="0.4">
      <c r="A16" s="11" t="s">
        <v>25</v>
      </c>
      <c r="B16" s="12" t="s">
        <v>26</v>
      </c>
      <c r="C16" s="61">
        <v>0</v>
      </c>
      <c r="D16" s="60">
        <f t="shared" si="1"/>
        <v>0</v>
      </c>
      <c r="E16" s="225">
        <f t="shared" si="2"/>
        <v>0</v>
      </c>
      <c r="F16" s="275">
        <v>0</v>
      </c>
      <c r="G16" s="58">
        <f t="shared" si="3"/>
        <v>0</v>
      </c>
      <c r="H16" s="276">
        <f t="shared" si="4"/>
        <v>0</v>
      </c>
      <c r="I16" s="250">
        <f t="shared" si="0"/>
        <v>0</v>
      </c>
      <c r="J16" s="160">
        <f t="shared" si="0"/>
        <v>0</v>
      </c>
      <c r="K16" s="402">
        <f t="shared" si="0"/>
        <v>0</v>
      </c>
      <c r="L16" s="117">
        <f t="shared" si="0"/>
        <v>0</v>
      </c>
      <c r="M16" s="118">
        <f t="shared" si="0"/>
        <v>0</v>
      </c>
      <c r="N16" s="119">
        <f t="shared" si="0"/>
        <v>0</v>
      </c>
    </row>
    <row r="17" spans="1:14" ht="22.5" thickTop="1" thickBot="1" x14ac:dyDescent="0.4">
      <c r="A17" s="508" t="s">
        <v>27</v>
      </c>
      <c r="B17" s="509"/>
      <c r="C17" s="65">
        <f>SUM(C13:C16)</f>
        <v>0</v>
      </c>
      <c r="D17" s="65">
        <f t="shared" ref="D17:E17" si="5">SUM(D13:D16)</f>
        <v>0</v>
      </c>
      <c r="E17" s="227">
        <f t="shared" si="5"/>
        <v>0</v>
      </c>
      <c r="F17" s="279">
        <f>SUM(F13:F16)</f>
        <v>0</v>
      </c>
      <c r="G17" s="66">
        <f t="shared" ref="G17:H17" si="6">SUM(G13:G16)</f>
        <v>0</v>
      </c>
      <c r="H17" s="280">
        <f t="shared" si="6"/>
        <v>0</v>
      </c>
      <c r="I17" s="252">
        <f t="shared" si="0"/>
        <v>0</v>
      </c>
      <c r="J17" s="153">
        <f t="shared" si="0"/>
        <v>0</v>
      </c>
      <c r="K17" s="322">
        <f t="shared" si="0"/>
        <v>0</v>
      </c>
      <c r="L17" s="123">
        <f t="shared" si="0"/>
        <v>0</v>
      </c>
      <c r="M17" s="124">
        <f t="shared" si="0"/>
        <v>0</v>
      </c>
      <c r="N17" s="125">
        <f t="shared" si="0"/>
        <v>0</v>
      </c>
    </row>
    <row r="18" spans="1:14" ht="21" x14ac:dyDescent="0.25">
      <c r="A18" s="510" t="s">
        <v>28</v>
      </c>
      <c r="B18" s="507"/>
      <c r="C18" s="507"/>
      <c r="D18" s="507"/>
      <c r="E18" s="507"/>
      <c r="F18" s="281"/>
      <c r="G18" s="282"/>
      <c r="H18" s="283"/>
      <c r="I18" s="148"/>
      <c r="J18" s="148"/>
      <c r="K18" s="148"/>
      <c r="L18" s="126"/>
      <c r="M18" s="328"/>
      <c r="N18" s="127"/>
    </row>
    <row r="19" spans="1:14" ht="21.75" thickBot="1" x14ac:dyDescent="0.4">
      <c r="A19" s="498" t="s">
        <v>29</v>
      </c>
      <c r="B19" s="499"/>
      <c r="C19" s="70">
        <v>0</v>
      </c>
      <c r="D19" s="70">
        <v>0</v>
      </c>
      <c r="E19" s="228">
        <v>0</v>
      </c>
      <c r="F19" s="284">
        <v>0</v>
      </c>
      <c r="G19" s="69">
        <v>0</v>
      </c>
      <c r="H19" s="285">
        <v>0</v>
      </c>
      <c r="I19" s="253">
        <f t="shared" ref="I19:N19" si="7">C19-F19</f>
        <v>0</v>
      </c>
      <c r="J19" s="149">
        <f t="shared" si="7"/>
        <v>0</v>
      </c>
      <c r="K19" s="314">
        <f t="shared" si="7"/>
        <v>0</v>
      </c>
      <c r="L19" s="128">
        <f t="shared" si="7"/>
        <v>0</v>
      </c>
      <c r="M19" s="129">
        <f t="shared" si="7"/>
        <v>0</v>
      </c>
      <c r="N19" s="130">
        <f t="shared" si="7"/>
        <v>0</v>
      </c>
    </row>
    <row r="20" spans="1:14" ht="21" x14ac:dyDescent="0.25">
      <c r="A20" s="510" t="s">
        <v>30</v>
      </c>
      <c r="B20" s="507"/>
      <c r="C20" s="507"/>
      <c r="D20" s="507"/>
      <c r="E20" s="507"/>
      <c r="F20" s="281"/>
      <c r="G20" s="282"/>
      <c r="H20" s="283"/>
      <c r="I20" s="148"/>
      <c r="J20" s="148"/>
      <c r="K20" s="148"/>
      <c r="L20" s="126"/>
      <c r="M20" s="328"/>
      <c r="N20" s="127"/>
    </row>
    <row r="21" spans="1:14" s="2" customFormat="1" ht="21" x14ac:dyDescent="0.35">
      <c r="A21" s="39" t="s">
        <v>31</v>
      </c>
      <c r="B21" s="40" t="s">
        <v>32</v>
      </c>
      <c r="C21" s="99">
        <f>SUM(C22:C24)</f>
        <v>0</v>
      </c>
      <c r="D21" s="99">
        <f t="shared" ref="D21:E21" si="8">SUM(D22:D24)</f>
        <v>0</v>
      </c>
      <c r="E21" s="229">
        <f t="shared" si="8"/>
        <v>0</v>
      </c>
      <c r="F21" s="286">
        <f>SUM(F22:F24)</f>
        <v>0</v>
      </c>
      <c r="G21" s="98">
        <f t="shared" ref="G21:H21" si="9">SUM(G22:G24)</f>
        <v>0</v>
      </c>
      <c r="H21" s="287">
        <f t="shared" si="9"/>
        <v>0</v>
      </c>
      <c r="I21" s="254">
        <f t="shared" ref="I21:N21" si="10">C21-F21</f>
        <v>0</v>
      </c>
      <c r="J21" s="174">
        <f t="shared" si="10"/>
        <v>0</v>
      </c>
      <c r="K21" s="315">
        <f t="shared" si="10"/>
        <v>0</v>
      </c>
      <c r="L21" s="175">
        <f t="shared" si="10"/>
        <v>0</v>
      </c>
      <c r="M21" s="208">
        <f t="shared" si="10"/>
        <v>0</v>
      </c>
      <c r="N21" s="209">
        <f t="shared" si="10"/>
        <v>0</v>
      </c>
    </row>
    <row r="22" spans="1:14" ht="21" x14ac:dyDescent="0.35">
      <c r="A22" s="14"/>
      <c r="B22" s="15" t="s">
        <v>33</v>
      </c>
      <c r="C22" s="42">
        <v>0</v>
      </c>
      <c r="D22" s="43">
        <f t="shared" ref="D22:D42" si="11">C22*19%</f>
        <v>0</v>
      </c>
      <c r="E22" s="230">
        <f t="shared" ref="E22:E42" si="12">C22+D22</f>
        <v>0</v>
      </c>
      <c r="F22" s="288">
        <v>0</v>
      </c>
      <c r="G22" s="45">
        <f t="shared" ref="G22:G25" si="13">F22*19%</f>
        <v>0</v>
      </c>
      <c r="H22" s="289">
        <f t="shared" ref="H22:H25" si="14">F22+G22</f>
        <v>0</v>
      </c>
      <c r="I22" s="255">
        <f>C22-F23</f>
        <v>0</v>
      </c>
      <c r="J22" s="161">
        <f t="shared" ref="J22:L42" si="15">D22-G22</f>
        <v>0</v>
      </c>
      <c r="K22" s="316">
        <f t="shared" si="15"/>
        <v>0</v>
      </c>
      <c r="L22" s="133">
        <f>F22-I23</f>
        <v>0</v>
      </c>
      <c r="M22" s="134">
        <f t="shared" ref="M22:N42" si="16">G22-J22</f>
        <v>0</v>
      </c>
      <c r="N22" s="135">
        <f t="shared" si="16"/>
        <v>0</v>
      </c>
    </row>
    <row r="23" spans="1:14" ht="21" x14ac:dyDescent="0.35">
      <c r="A23" s="14"/>
      <c r="B23" s="15" t="s">
        <v>34</v>
      </c>
      <c r="C23" s="42">
        <v>0</v>
      </c>
      <c r="D23" s="43">
        <f t="shared" si="11"/>
        <v>0</v>
      </c>
      <c r="E23" s="230">
        <f t="shared" si="12"/>
        <v>0</v>
      </c>
      <c r="F23" s="288">
        <v>0</v>
      </c>
      <c r="G23" s="45">
        <f t="shared" si="13"/>
        <v>0</v>
      </c>
      <c r="H23" s="289">
        <f t="shared" si="14"/>
        <v>0</v>
      </c>
      <c r="I23" s="255">
        <f t="shared" ref="I23:I42" si="17">C23-F23</f>
        <v>0</v>
      </c>
      <c r="J23" s="161">
        <f t="shared" si="15"/>
        <v>0</v>
      </c>
      <c r="K23" s="316">
        <f t="shared" si="15"/>
        <v>0</v>
      </c>
      <c r="L23" s="133">
        <f t="shared" si="15"/>
        <v>0</v>
      </c>
      <c r="M23" s="134">
        <f t="shared" si="16"/>
        <v>0</v>
      </c>
      <c r="N23" s="135">
        <f t="shared" si="16"/>
        <v>0</v>
      </c>
    </row>
    <row r="24" spans="1:14" ht="21.75" thickBot="1" x14ac:dyDescent="0.4">
      <c r="A24" s="9"/>
      <c r="B24" s="10" t="s">
        <v>35</v>
      </c>
      <c r="C24" s="52">
        <v>0</v>
      </c>
      <c r="D24" s="53">
        <f t="shared" si="11"/>
        <v>0</v>
      </c>
      <c r="E24" s="224">
        <f t="shared" si="12"/>
        <v>0</v>
      </c>
      <c r="F24" s="273">
        <v>0</v>
      </c>
      <c r="G24" s="55">
        <f t="shared" si="13"/>
        <v>0</v>
      </c>
      <c r="H24" s="274">
        <f t="shared" si="14"/>
        <v>0</v>
      </c>
      <c r="I24" s="249">
        <f t="shared" si="17"/>
        <v>0</v>
      </c>
      <c r="J24" s="146">
        <f t="shared" si="15"/>
        <v>0</v>
      </c>
      <c r="K24" s="312">
        <f t="shared" si="15"/>
        <v>0</v>
      </c>
      <c r="L24" s="114">
        <f t="shared" si="15"/>
        <v>0</v>
      </c>
      <c r="M24" s="115">
        <f t="shared" si="16"/>
        <v>0</v>
      </c>
      <c r="N24" s="116">
        <f t="shared" si="16"/>
        <v>0</v>
      </c>
    </row>
    <row r="25" spans="1:14" s="2" customFormat="1" ht="43.5" thickTop="1" thickBot="1" x14ac:dyDescent="0.4">
      <c r="A25" s="176" t="s">
        <v>36</v>
      </c>
      <c r="B25" s="177" t="s">
        <v>37</v>
      </c>
      <c r="C25" s="178">
        <v>0</v>
      </c>
      <c r="D25" s="179">
        <f t="shared" si="11"/>
        <v>0</v>
      </c>
      <c r="E25" s="231">
        <f t="shared" si="12"/>
        <v>0</v>
      </c>
      <c r="F25" s="290">
        <v>0</v>
      </c>
      <c r="G25" s="180">
        <f t="shared" si="13"/>
        <v>0</v>
      </c>
      <c r="H25" s="291">
        <f t="shared" si="14"/>
        <v>0</v>
      </c>
      <c r="I25" s="256">
        <f t="shared" si="17"/>
        <v>0</v>
      </c>
      <c r="J25" s="210">
        <f t="shared" si="15"/>
        <v>0</v>
      </c>
      <c r="K25" s="317">
        <f t="shared" si="15"/>
        <v>0</v>
      </c>
      <c r="L25" s="211">
        <f t="shared" si="15"/>
        <v>0</v>
      </c>
      <c r="M25" s="212">
        <f t="shared" si="16"/>
        <v>0</v>
      </c>
      <c r="N25" s="213">
        <f t="shared" si="16"/>
        <v>0</v>
      </c>
    </row>
    <row r="26" spans="1:14" s="2" customFormat="1" ht="22.5" thickTop="1" thickBot="1" x14ac:dyDescent="0.4">
      <c r="A26" s="176" t="s">
        <v>38</v>
      </c>
      <c r="B26" s="181" t="s">
        <v>39</v>
      </c>
      <c r="C26" s="182">
        <f>ELIGIBIL!C26+NEELIGIBIL!C26</f>
        <v>6356.27</v>
      </c>
      <c r="D26" s="182">
        <f>ELIGIBIL!D26+NEELIGIBIL!D26</f>
        <v>1207.6913000000002</v>
      </c>
      <c r="E26" s="386">
        <f>ELIGIBIL!E26+NEELIGIBIL!E26</f>
        <v>7563.9613000000008</v>
      </c>
      <c r="F26" s="292">
        <f>ELIGIBIL!F26+NEELIGIBIL!F26</f>
        <v>6356.27</v>
      </c>
      <c r="G26" s="184">
        <f>ELIGIBIL!G26+NEELIGIBIL!G26</f>
        <v>1207.6913000000002</v>
      </c>
      <c r="H26" s="396">
        <f>ELIGIBIL!H26+NEELIGIBIL!H26</f>
        <v>7563.9613000000008</v>
      </c>
      <c r="I26" s="257">
        <f>ELIGIBIL!I26+NEELIGIBIL!I26</f>
        <v>0</v>
      </c>
      <c r="J26" s="214">
        <f>ELIGIBIL!J26+NEELIGIBIL!J26</f>
        <v>0</v>
      </c>
      <c r="K26" s="404">
        <f>ELIGIBIL!K26+NEELIGIBIL!K26</f>
        <v>0</v>
      </c>
      <c r="L26" s="141">
        <f>ELIGIBIL!L26+NEELIGIBIL!L26</f>
        <v>6356.27</v>
      </c>
      <c r="M26" s="215">
        <f>ELIGIBIL!M26+NEELIGIBIL!M26</f>
        <v>1207.6913000000002</v>
      </c>
      <c r="N26" s="410">
        <f>ELIGIBIL!N26+NEELIGIBIL!N26</f>
        <v>7563.9613000000008</v>
      </c>
    </row>
    <row r="27" spans="1:14" s="2" customFormat="1" ht="22.5" thickTop="1" thickBot="1" x14ac:dyDescent="0.4">
      <c r="A27" s="176" t="s">
        <v>40</v>
      </c>
      <c r="B27" s="181" t="s">
        <v>41</v>
      </c>
      <c r="C27" s="182">
        <f>ELIGIBIL!C27+NEELIGIBIL!C27</f>
        <v>6355.31</v>
      </c>
      <c r="D27" s="182">
        <f>ELIGIBIL!D27+NEELIGIBIL!D27</f>
        <v>1207.5089</v>
      </c>
      <c r="E27" s="386">
        <f>ELIGIBIL!E27+NEELIGIBIL!E27</f>
        <v>7562.8189000000002</v>
      </c>
      <c r="F27" s="292">
        <f>ELIGIBIL!F27+NEELIGIBIL!F27</f>
        <v>6355.31</v>
      </c>
      <c r="G27" s="184">
        <f>ELIGIBIL!G27+NEELIGIBIL!G27</f>
        <v>1207.5089</v>
      </c>
      <c r="H27" s="396">
        <f>ELIGIBIL!H27+NEELIGIBIL!H27</f>
        <v>7562.8189000000002</v>
      </c>
      <c r="I27" s="257">
        <f>ELIGIBIL!I27+NEELIGIBIL!I27</f>
        <v>0</v>
      </c>
      <c r="J27" s="214">
        <f>ELIGIBIL!J27+NEELIGIBIL!J27</f>
        <v>0</v>
      </c>
      <c r="K27" s="404">
        <f>ELIGIBIL!K27+NEELIGIBIL!K27</f>
        <v>0</v>
      </c>
      <c r="L27" s="141">
        <f>ELIGIBIL!L27+NEELIGIBIL!L27</f>
        <v>6355.31</v>
      </c>
      <c r="M27" s="215">
        <f>ELIGIBIL!M27+NEELIGIBIL!M27</f>
        <v>1207.5089</v>
      </c>
      <c r="N27" s="410">
        <f>ELIGIBIL!N27+NEELIGIBIL!N27</f>
        <v>7562.8189000000002</v>
      </c>
    </row>
    <row r="28" spans="1:14" s="2" customFormat="1" ht="21.75" thickTop="1" x14ac:dyDescent="0.35">
      <c r="A28" s="186" t="s">
        <v>42</v>
      </c>
      <c r="B28" s="187" t="s">
        <v>43</v>
      </c>
      <c r="C28" s="188">
        <f>ELIGIBIL!C28+NEELIGIBIL!C28</f>
        <v>112776.7</v>
      </c>
      <c r="D28" s="188">
        <f>ELIGIBIL!D28+NEELIGIBIL!D28</f>
        <v>21427.573</v>
      </c>
      <c r="E28" s="233">
        <f>ELIGIBIL!E28+NEELIGIBIL!E28</f>
        <v>134204.27299999999</v>
      </c>
      <c r="F28" s="294">
        <f>ELIGIBIL!F28+NEELIGIBIL!F28</f>
        <v>112776.7</v>
      </c>
      <c r="G28" s="189">
        <f>ELIGIBIL!G28+NEELIGIBIL!G28</f>
        <v>21427.573</v>
      </c>
      <c r="H28" s="295">
        <f>ELIGIBIL!H28+NEELIGIBIL!H28</f>
        <v>134204.27299999999</v>
      </c>
      <c r="I28" s="258">
        <f>ELIGIBIL!I28+NEELIGIBIL!I28</f>
        <v>0</v>
      </c>
      <c r="J28" s="205">
        <f>ELIGIBIL!J28+NEELIGIBIL!J28</f>
        <v>0</v>
      </c>
      <c r="K28" s="319">
        <f>ELIGIBIL!K28+NEELIGIBIL!K28</f>
        <v>0</v>
      </c>
      <c r="L28" s="219">
        <f>ELIGIBIL!L28+NEELIGIBIL!L28</f>
        <v>112776.7</v>
      </c>
      <c r="M28" s="216">
        <f>ELIGIBIL!M28+NEELIGIBIL!M28</f>
        <v>21427.573</v>
      </c>
      <c r="N28" s="220">
        <f>ELIGIBIL!N28+NEELIGIBIL!N28</f>
        <v>134204.27299999999</v>
      </c>
    </row>
    <row r="29" spans="1:14" ht="21" x14ac:dyDescent="0.35">
      <c r="A29" s="14"/>
      <c r="B29" s="16" t="s">
        <v>44</v>
      </c>
      <c r="C29" s="42">
        <v>0</v>
      </c>
      <c r="D29" s="43">
        <f t="shared" si="11"/>
        <v>0</v>
      </c>
      <c r="E29" s="230">
        <f t="shared" si="12"/>
        <v>0</v>
      </c>
      <c r="F29" s="288">
        <v>0</v>
      </c>
      <c r="G29" s="45">
        <f t="shared" ref="G29:G30" si="18">F29*19%</f>
        <v>0</v>
      </c>
      <c r="H29" s="289">
        <f t="shared" ref="H29:H30" si="19">F29+G29</f>
        <v>0</v>
      </c>
      <c r="I29" s="255">
        <f t="shared" si="17"/>
        <v>0</v>
      </c>
      <c r="J29" s="161">
        <f t="shared" si="15"/>
        <v>0</v>
      </c>
      <c r="K29" s="316">
        <f t="shared" si="15"/>
        <v>0</v>
      </c>
      <c r="L29" s="133">
        <f t="shared" si="15"/>
        <v>0</v>
      </c>
      <c r="M29" s="134">
        <f t="shared" si="16"/>
        <v>0</v>
      </c>
      <c r="N29" s="135">
        <f t="shared" si="16"/>
        <v>0</v>
      </c>
    </row>
    <row r="30" spans="1:14" ht="21" x14ac:dyDescent="0.35">
      <c r="A30" s="14"/>
      <c r="B30" s="16" t="s">
        <v>45</v>
      </c>
      <c r="C30" s="42">
        <v>0</v>
      </c>
      <c r="D30" s="43">
        <f t="shared" si="11"/>
        <v>0</v>
      </c>
      <c r="E30" s="230">
        <f t="shared" si="12"/>
        <v>0</v>
      </c>
      <c r="F30" s="288">
        <v>0</v>
      </c>
      <c r="G30" s="45">
        <f t="shared" si="18"/>
        <v>0</v>
      </c>
      <c r="H30" s="289">
        <f t="shared" si="19"/>
        <v>0</v>
      </c>
      <c r="I30" s="255">
        <f t="shared" si="17"/>
        <v>0</v>
      </c>
      <c r="J30" s="161">
        <f t="shared" si="15"/>
        <v>0</v>
      </c>
      <c r="K30" s="316">
        <f t="shared" si="15"/>
        <v>0</v>
      </c>
      <c r="L30" s="133">
        <f t="shared" si="15"/>
        <v>0</v>
      </c>
      <c r="M30" s="134">
        <f t="shared" si="16"/>
        <v>0</v>
      </c>
      <c r="N30" s="135">
        <f t="shared" si="16"/>
        <v>0</v>
      </c>
    </row>
    <row r="31" spans="1:14" ht="42" x14ac:dyDescent="0.25">
      <c r="A31" s="14"/>
      <c r="B31" s="25" t="s">
        <v>46</v>
      </c>
      <c r="C31" s="47">
        <f>ELIGIBIL!C31+NEELIGIBIL!C31</f>
        <v>43728.35</v>
      </c>
      <c r="D31" s="47">
        <f>ELIGIBIL!D31+NEELIGIBIL!D31</f>
        <v>8308.3865000000005</v>
      </c>
      <c r="E31" s="387">
        <f>ELIGIBIL!E31+NEELIGIBIL!E31</f>
        <v>52036.736499999999</v>
      </c>
      <c r="F31" s="296">
        <f>ELIGIBIL!F31+NEELIGIBIL!F31</f>
        <v>43728.35</v>
      </c>
      <c r="G31" s="49">
        <f>ELIGIBIL!G31+NEELIGIBIL!G31</f>
        <v>8308.3865000000005</v>
      </c>
      <c r="H31" s="397">
        <f>ELIGIBIL!H31+NEELIGIBIL!H31</f>
        <v>52036.736499999999</v>
      </c>
      <c r="I31" s="259">
        <f>ELIGIBIL!I31+NEELIGIBIL!I31</f>
        <v>0</v>
      </c>
      <c r="J31" s="166">
        <f>ELIGIBIL!J31+NEELIGIBIL!J31</f>
        <v>0</v>
      </c>
      <c r="K31" s="405">
        <f>ELIGIBIL!K31+NEELIGIBIL!K31</f>
        <v>0</v>
      </c>
      <c r="L31" s="136">
        <f>ELIGIBIL!L31+NEELIGIBIL!L31</f>
        <v>43728.35</v>
      </c>
      <c r="M31" s="170">
        <f>ELIGIBIL!M31+NEELIGIBIL!M31</f>
        <v>8308.3865000000005</v>
      </c>
      <c r="N31" s="411">
        <f>ELIGIBIL!N31+NEELIGIBIL!N31</f>
        <v>52036.736499999999</v>
      </c>
    </row>
    <row r="32" spans="1:14" ht="42" x14ac:dyDescent="0.35">
      <c r="A32" s="14"/>
      <c r="B32" s="16" t="s">
        <v>47</v>
      </c>
      <c r="C32" s="47">
        <f>ELIGIBIL!C32+NEELIGIBIL!C32</f>
        <v>43728.35</v>
      </c>
      <c r="D32" s="47">
        <f>ELIGIBIL!D32+NEELIGIBIL!D32</f>
        <v>8308.3865000000005</v>
      </c>
      <c r="E32" s="387">
        <f>ELIGIBIL!E32+NEELIGIBIL!E32</f>
        <v>52036.736499999999</v>
      </c>
      <c r="F32" s="296">
        <f>ELIGIBIL!F32+NEELIGIBIL!F32</f>
        <v>43728.35</v>
      </c>
      <c r="G32" s="49">
        <f>ELIGIBIL!G32+NEELIGIBIL!G32</f>
        <v>8308.3865000000005</v>
      </c>
      <c r="H32" s="397">
        <f>ELIGIBIL!H32+NEELIGIBIL!H32</f>
        <v>52036.736499999999</v>
      </c>
      <c r="I32" s="259">
        <f>ELIGIBIL!I32+NEELIGIBIL!I32</f>
        <v>0</v>
      </c>
      <c r="J32" s="166">
        <f>ELIGIBIL!J32+NEELIGIBIL!J32</f>
        <v>0</v>
      </c>
      <c r="K32" s="405">
        <f>ELIGIBIL!K32+NEELIGIBIL!K32</f>
        <v>0</v>
      </c>
      <c r="L32" s="136">
        <f>ELIGIBIL!L32+NEELIGIBIL!L32</f>
        <v>43728.35</v>
      </c>
      <c r="M32" s="170">
        <f>ELIGIBIL!M32+NEELIGIBIL!M32</f>
        <v>8308.3865000000005</v>
      </c>
      <c r="N32" s="411">
        <f>ELIGIBIL!N32+NEELIGIBIL!N32</f>
        <v>52036.736499999999</v>
      </c>
    </row>
    <row r="33" spans="1:14" ht="42" x14ac:dyDescent="0.35">
      <c r="A33" s="17"/>
      <c r="B33" s="18" t="s">
        <v>48</v>
      </c>
      <c r="C33" s="73">
        <f>ELIGIBIL!C33+NEELIGIBIL!C33</f>
        <v>0</v>
      </c>
      <c r="D33" s="73">
        <f>ELIGIBIL!D33+NEELIGIBIL!D33</f>
        <v>0</v>
      </c>
      <c r="E33" s="388">
        <f>ELIGIBIL!E33+NEELIGIBIL!E33</f>
        <v>0</v>
      </c>
      <c r="F33" s="296">
        <f>ELIGIBIL!F33+NEELIGIBIL!F33</f>
        <v>0</v>
      </c>
      <c r="G33" s="49">
        <f>ELIGIBIL!G33+NEELIGIBIL!G33</f>
        <v>0</v>
      </c>
      <c r="H33" s="397">
        <f>ELIGIBIL!H33+NEELIGIBIL!H33</f>
        <v>0</v>
      </c>
      <c r="I33" s="259">
        <f>ELIGIBIL!I33+NEELIGIBIL!I33</f>
        <v>0</v>
      </c>
      <c r="J33" s="166">
        <f>ELIGIBIL!J33+NEELIGIBIL!J33</f>
        <v>0</v>
      </c>
      <c r="K33" s="405">
        <f>ELIGIBIL!K33+NEELIGIBIL!K33</f>
        <v>0</v>
      </c>
      <c r="L33" s="136">
        <f>ELIGIBIL!L33+NEELIGIBIL!L33</f>
        <v>0</v>
      </c>
      <c r="M33" s="170">
        <f>ELIGIBIL!M33+NEELIGIBIL!M33</f>
        <v>0</v>
      </c>
      <c r="N33" s="411">
        <f>ELIGIBIL!N33+NEELIGIBIL!N33</f>
        <v>0</v>
      </c>
    </row>
    <row r="34" spans="1:14" ht="21.75" thickBot="1" x14ac:dyDescent="0.4">
      <c r="A34" s="19"/>
      <c r="B34" s="20" t="s">
        <v>49</v>
      </c>
      <c r="C34" s="76">
        <f>ELIGIBIL!C34+NEELIGIBIL!C34</f>
        <v>25320</v>
      </c>
      <c r="D34" s="76">
        <f>ELIGIBIL!D34+NEELIGIBIL!D34</f>
        <v>4810.8</v>
      </c>
      <c r="E34" s="389">
        <f>ELIGIBIL!E34+NEELIGIBIL!E34</f>
        <v>30130.799999999999</v>
      </c>
      <c r="F34" s="273">
        <f>ELIGIBIL!F34+NEELIGIBIL!F34</f>
        <v>25320</v>
      </c>
      <c r="G34" s="54">
        <f>ELIGIBIL!G34+NEELIGIBIL!G34</f>
        <v>4810.8</v>
      </c>
      <c r="H34" s="398">
        <f>ELIGIBIL!H34+NEELIGIBIL!H34</f>
        <v>30130.799999999999</v>
      </c>
      <c r="I34" s="249">
        <f>ELIGIBIL!I34+NEELIGIBIL!I34</f>
        <v>0</v>
      </c>
      <c r="J34" s="165">
        <f>ELIGIBIL!J34+NEELIGIBIL!J34</f>
        <v>0</v>
      </c>
      <c r="K34" s="406">
        <f>ELIGIBIL!K34+NEELIGIBIL!K34</f>
        <v>0</v>
      </c>
      <c r="L34" s="114">
        <f>ELIGIBIL!L34+NEELIGIBIL!L34</f>
        <v>25320</v>
      </c>
      <c r="M34" s="169">
        <f>ELIGIBIL!M34+NEELIGIBIL!M34</f>
        <v>4810.8</v>
      </c>
      <c r="N34" s="412">
        <f>ELIGIBIL!N34+NEELIGIBIL!N34</f>
        <v>30130.799999999999</v>
      </c>
    </row>
    <row r="35" spans="1:14" s="2" customFormat="1" ht="22.5" thickTop="1" thickBot="1" x14ac:dyDescent="0.4">
      <c r="A35" s="190" t="s">
        <v>50</v>
      </c>
      <c r="B35" s="191" t="s">
        <v>51</v>
      </c>
      <c r="C35" s="192">
        <f>ELIGIBIL!C35+NEELIGIBIL!C35</f>
        <v>3333.33</v>
      </c>
      <c r="D35" s="192">
        <f>ELIGIBIL!D35+NEELIGIBIL!D35</f>
        <v>633.33270000000005</v>
      </c>
      <c r="E35" s="390">
        <f>ELIGIBIL!E35+NEELIGIBIL!E35</f>
        <v>3966.6626999999999</v>
      </c>
      <c r="F35" s="298">
        <f>ELIGIBIL!F35+NEELIGIBIL!F35</f>
        <v>3333.33</v>
      </c>
      <c r="G35" s="194">
        <f>ELIGIBIL!G35+NEELIGIBIL!G35</f>
        <v>633.33270000000005</v>
      </c>
      <c r="H35" s="399">
        <f>ELIGIBIL!H35+NEELIGIBIL!H35</f>
        <v>3966.6626999999999</v>
      </c>
      <c r="I35" s="260">
        <f>ELIGIBIL!I35+NEELIGIBIL!I35</f>
        <v>0</v>
      </c>
      <c r="J35" s="217">
        <f>ELIGIBIL!J35+NEELIGIBIL!J35</f>
        <v>0</v>
      </c>
      <c r="K35" s="407">
        <f>ELIGIBIL!K35+NEELIGIBIL!K35</f>
        <v>0</v>
      </c>
      <c r="L35" s="413">
        <f>ELIGIBIL!L35+NEELIGIBIL!L35</f>
        <v>3333.33</v>
      </c>
      <c r="M35" s="218">
        <f>ELIGIBIL!M35+NEELIGIBIL!M35</f>
        <v>633.33270000000005</v>
      </c>
      <c r="N35" s="414">
        <f>ELIGIBIL!N35+NEELIGIBIL!N35</f>
        <v>3966.6626999999999</v>
      </c>
    </row>
    <row r="36" spans="1:14" s="2" customFormat="1" ht="21.75" thickTop="1" x14ac:dyDescent="0.35">
      <c r="A36" s="195" t="s">
        <v>52</v>
      </c>
      <c r="B36" s="196" t="s">
        <v>53</v>
      </c>
      <c r="C36" s="197">
        <f>ELIGIBIL!C36+NEELIGIBIL!C36</f>
        <v>30000</v>
      </c>
      <c r="D36" s="197">
        <f>ELIGIBIL!D36+NEELIGIBIL!D36</f>
        <v>5700</v>
      </c>
      <c r="E36" s="238">
        <f>ELIGIBIL!E36+NEELIGIBIL!E36</f>
        <v>35700</v>
      </c>
      <c r="F36" s="294">
        <f>ELIGIBIL!F36+NEELIGIBIL!F36</f>
        <v>15000</v>
      </c>
      <c r="G36" s="189">
        <f>ELIGIBIL!G36+NEELIGIBIL!G36</f>
        <v>2850</v>
      </c>
      <c r="H36" s="295">
        <f>ELIGIBIL!H36+NEELIGIBIL!H36</f>
        <v>17850</v>
      </c>
      <c r="I36" s="258">
        <f>ELIGIBIL!I36+NEELIGIBIL!I36</f>
        <v>15000</v>
      </c>
      <c r="J36" s="205">
        <f>ELIGIBIL!J36+NEELIGIBIL!J36</f>
        <v>3150</v>
      </c>
      <c r="K36" s="319">
        <f>ELIGIBIL!K36+NEELIGIBIL!K36</f>
        <v>18150</v>
      </c>
      <c r="L36" s="219">
        <f>ELIGIBIL!L36+NEELIGIBIL!L36</f>
        <v>30000</v>
      </c>
      <c r="M36" s="216">
        <f>ELIGIBIL!M36+NEELIGIBIL!M36</f>
        <v>6000</v>
      </c>
      <c r="N36" s="220">
        <f>ELIGIBIL!N36+NEELIGIBIL!N36</f>
        <v>36000</v>
      </c>
    </row>
    <row r="37" spans="1:14" ht="21" x14ac:dyDescent="0.35">
      <c r="A37" s="17"/>
      <c r="B37" s="18" t="s">
        <v>54</v>
      </c>
      <c r="C37" s="72">
        <f>ELIGIBIL!C37+NEELIGIBIL!C37</f>
        <v>30000</v>
      </c>
      <c r="D37" s="72">
        <f>ELIGIBIL!D37+NEELIGIBIL!D37</f>
        <v>5700</v>
      </c>
      <c r="E37" s="391">
        <f>ELIGIBIL!E37+NEELIGIBIL!E37</f>
        <v>35700</v>
      </c>
      <c r="F37" s="288">
        <f>ELIGIBIL!F37+NEELIGIBIL!F37</f>
        <v>15000</v>
      </c>
      <c r="G37" s="44">
        <f>ELIGIBIL!G37+NEELIGIBIL!G37</f>
        <v>2850</v>
      </c>
      <c r="H37" s="400">
        <f>ELIGIBIL!H37+NEELIGIBIL!H37</f>
        <v>17850</v>
      </c>
      <c r="I37" s="255">
        <f>ELIGIBIL!I37+NEELIGIBIL!I37</f>
        <v>15000</v>
      </c>
      <c r="J37" s="168">
        <f>ELIGIBIL!J37+NEELIGIBIL!J37</f>
        <v>3150</v>
      </c>
      <c r="K37" s="408">
        <f>ELIGIBIL!K37+NEELIGIBIL!K37</f>
        <v>18150</v>
      </c>
      <c r="L37" s="133">
        <f>ELIGIBIL!L37+NEELIGIBIL!L37</f>
        <v>30000</v>
      </c>
      <c r="M37" s="172">
        <f>ELIGIBIL!M37+NEELIGIBIL!M37</f>
        <v>6000</v>
      </c>
      <c r="N37" s="415">
        <f>ELIGIBIL!N37+NEELIGIBIL!N37</f>
        <v>36000</v>
      </c>
    </row>
    <row r="38" spans="1:14" ht="21.75" thickBot="1" x14ac:dyDescent="0.4">
      <c r="A38" s="19"/>
      <c r="B38" s="20" t="s">
        <v>55</v>
      </c>
      <c r="C38" s="76">
        <f>ELIGIBIL!C38+NEELIGIBIL!C38</f>
        <v>0</v>
      </c>
      <c r="D38" s="76">
        <f>ELIGIBIL!D38+NEELIGIBIL!D38</f>
        <v>0</v>
      </c>
      <c r="E38" s="389">
        <f>ELIGIBIL!E38+NEELIGIBIL!E38</f>
        <v>0</v>
      </c>
      <c r="F38" s="273">
        <f>ELIGIBIL!F38+NEELIGIBIL!F38</f>
        <v>0</v>
      </c>
      <c r="G38" s="54">
        <f>ELIGIBIL!G38+NEELIGIBIL!G38</f>
        <v>0</v>
      </c>
      <c r="H38" s="398">
        <f>ELIGIBIL!H38+NEELIGIBIL!H38</f>
        <v>0</v>
      </c>
      <c r="I38" s="249">
        <f>ELIGIBIL!I38+NEELIGIBIL!I38</f>
        <v>0</v>
      </c>
      <c r="J38" s="165">
        <f>ELIGIBIL!J38+NEELIGIBIL!J38</f>
        <v>0</v>
      </c>
      <c r="K38" s="406">
        <f>ELIGIBIL!K38+NEELIGIBIL!K38</f>
        <v>0</v>
      </c>
      <c r="L38" s="114">
        <f>ELIGIBIL!L38+NEELIGIBIL!L38</f>
        <v>0</v>
      </c>
      <c r="M38" s="169">
        <f>ELIGIBIL!M38+NEELIGIBIL!M38</f>
        <v>0</v>
      </c>
      <c r="N38" s="412">
        <f>ELIGIBIL!N38+NEELIGIBIL!N38</f>
        <v>0</v>
      </c>
    </row>
    <row r="39" spans="1:14" s="2" customFormat="1" ht="21.75" thickTop="1" x14ac:dyDescent="0.35">
      <c r="A39" s="195" t="s">
        <v>56</v>
      </c>
      <c r="B39" s="196" t="s">
        <v>57</v>
      </c>
      <c r="C39" s="197">
        <f>ELIGIBIL!C39+NEELIGIBIL!C39</f>
        <v>15580</v>
      </c>
      <c r="D39" s="197">
        <f>ELIGIBIL!D39+NEELIGIBIL!D39</f>
        <v>2960.2</v>
      </c>
      <c r="E39" s="238">
        <f>ELIGIBIL!E39+NEELIGIBIL!E39</f>
        <v>18540.2</v>
      </c>
      <c r="F39" s="294">
        <f>ELIGIBIL!F39+NEELIGIBIL!F39</f>
        <v>0</v>
      </c>
      <c r="G39" s="189">
        <f>ELIGIBIL!G39+NEELIGIBIL!G39</f>
        <v>0</v>
      </c>
      <c r="H39" s="295">
        <f>ELIGIBIL!H39+NEELIGIBIL!H39</f>
        <v>0</v>
      </c>
      <c r="I39" s="258">
        <f>ELIGIBIL!I39+NEELIGIBIL!I39</f>
        <v>15580</v>
      </c>
      <c r="J39" s="205">
        <f>ELIGIBIL!J39+NEELIGIBIL!J39</f>
        <v>3271.8</v>
      </c>
      <c r="K39" s="319">
        <f>ELIGIBIL!K39+NEELIGIBIL!K39</f>
        <v>18540.2</v>
      </c>
      <c r="L39" s="219">
        <f>ELIGIBIL!L39+NEELIGIBIL!L39</f>
        <v>15580</v>
      </c>
      <c r="M39" s="216">
        <f>ELIGIBIL!M39+NEELIGIBIL!M39</f>
        <v>3271.8</v>
      </c>
      <c r="N39" s="220">
        <f>ELIGIBIL!N39+NEELIGIBIL!N39</f>
        <v>18540.2</v>
      </c>
    </row>
    <row r="40" spans="1:14" ht="21" x14ac:dyDescent="0.35">
      <c r="A40" s="17"/>
      <c r="B40" s="23" t="s">
        <v>58</v>
      </c>
      <c r="C40" s="80">
        <f>ELIGIBIL!C40+NEELIGIBIL!C40</f>
        <v>2180</v>
      </c>
      <c r="D40" s="80">
        <f>ELIGIBIL!D40+NEELIGIBIL!D40</f>
        <v>414.2</v>
      </c>
      <c r="E40" s="240">
        <f>ELIGIBIL!E40+NEELIGIBIL!E40</f>
        <v>2594.1999999999998</v>
      </c>
      <c r="F40" s="299">
        <f>ELIGIBIL!F40+NEELIGIBIL!F40</f>
        <v>0</v>
      </c>
      <c r="G40" s="71">
        <f>ELIGIBIL!G40+NEELIGIBIL!G40</f>
        <v>0</v>
      </c>
      <c r="H40" s="300">
        <f>ELIGIBIL!H40+NEELIGIBIL!H40</f>
        <v>0</v>
      </c>
      <c r="I40" s="261">
        <f>ELIGIBIL!I40+NEELIGIBIL!I40</f>
        <v>2180</v>
      </c>
      <c r="J40" s="150">
        <f>ELIGIBIL!J40+NEELIGIBIL!J40</f>
        <v>457.8</v>
      </c>
      <c r="K40" s="321">
        <f>ELIGIBIL!K40+NEELIGIBIL!K40</f>
        <v>2594.1999999999998</v>
      </c>
      <c r="L40" s="131">
        <f>ELIGIBIL!L40+NEELIGIBIL!L40</f>
        <v>2180</v>
      </c>
      <c r="M40" s="132">
        <f>ELIGIBIL!M40+NEELIGIBIL!M40</f>
        <v>457.8</v>
      </c>
      <c r="N40" s="416">
        <f>ELIGIBIL!N40+NEELIGIBIL!N40</f>
        <v>2594.1999999999998</v>
      </c>
    </row>
    <row r="41" spans="1:14" ht="21" x14ac:dyDescent="0.35">
      <c r="A41" s="17"/>
      <c r="B41" s="23" t="s">
        <v>59</v>
      </c>
      <c r="C41" s="80">
        <f>ELIGIBIL!C41+NEELIGIBIL!C41</f>
        <v>2180</v>
      </c>
      <c r="D41" s="79">
        <f t="shared" si="11"/>
        <v>414.2</v>
      </c>
      <c r="E41" s="239">
        <f t="shared" si="12"/>
        <v>2594.1999999999998</v>
      </c>
      <c r="F41" s="288">
        <v>0</v>
      </c>
      <c r="G41" s="45">
        <f t="shared" ref="G41:G42" si="20">F41*19%</f>
        <v>0</v>
      </c>
      <c r="H41" s="289">
        <f t="shared" ref="H41:H42" si="21">F41+G41</f>
        <v>0</v>
      </c>
      <c r="I41" s="255">
        <f t="shared" si="17"/>
        <v>2180</v>
      </c>
      <c r="J41" s="161">
        <f t="shared" si="15"/>
        <v>414.2</v>
      </c>
      <c r="K41" s="316">
        <f t="shared" si="15"/>
        <v>2594.1999999999998</v>
      </c>
      <c r="L41" s="133">
        <f>F41+I41</f>
        <v>2180</v>
      </c>
      <c r="M41" s="134">
        <f t="shared" si="16"/>
        <v>-414.2</v>
      </c>
      <c r="N41" s="135">
        <f t="shared" si="16"/>
        <v>-2594.1999999999998</v>
      </c>
    </row>
    <row r="42" spans="1:14" ht="63" x14ac:dyDescent="0.35">
      <c r="A42" s="14"/>
      <c r="B42" s="16" t="s">
        <v>60</v>
      </c>
      <c r="C42" s="47">
        <v>0</v>
      </c>
      <c r="D42" s="48">
        <f t="shared" si="11"/>
        <v>0</v>
      </c>
      <c r="E42" s="234">
        <f t="shared" si="12"/>
        <v>0</v>
      </c>
      <c r="F42" s="296">
        <v>0</v>
      </c>
      <c r="G42" s="50">
        <f t="shared" si="20"/>
        <v>0</v>
      </c>
      <c r="H42" s="297">
        <f t="shared" si="21"/>
        <v>0</v>
      </c>
      <c r="I42" s="259">
        <f t="shared" si="17"/>
        <v>0</v>
      </c>
      <c r="J42" s="156">
        <f t="shared" si="15"/>
        <v>0</v>
      </c>
      <c r="K42" s="320">
        <f t="shared" si="15"/>
        <v>0</v>
      </c>
      <c r="L42" s="136">
        <f t="shared" si="15"/>
        <v>0</v>
      </c>
      <c r="M42" s="137">
        <f t="shared" si="16"/>
        <v>0</v>
      </c>
      <c r="N42" s="138">
        <f t="shared" si="16"/>
        <v>0</v>
      </c>
    </row>
    <row r="43" spans="1:14" ht="21.75" thickBot="1" x14ac:dyDescent="0.4">
      <c r="A43" s="9"/>
      <c r="B43" s="24" t="s">
        <v>61</v>
      </c>
      <c r="C43" s="52">
        <f>ELIGIBIL!C43+NEELIGIBIL!C43</f>
        <v>7400</v>
      </c>
      <c r="D43" s="52">
        <f>ELIGIBIL!D43+NEELIGIBIL!D43</f>
        <v>1406</v>
      </c>
      <c r="E43" s="392">
        <f>ELIGIBIL!E43+NEELIGIBIL!E43</f>
        <v>8806</v>
      </c>
      <c r="F43" s="273">
        <f>ELIGIBIL!F43+NEELIGIBIL!F43</f>
        <v>0</v>
      </c>
      <c r="G43" s="54">
        <f>ELIGIBIL!G43+NEELIGIBIL!G43</f>
        <v>0</v>
      </c>
      <c r="H43" s="398">
        <f>ELIGIBIL!H43+NEELIGIBIL!H43</f>
        <v>0</v>
      </c>
      <c r="I43" s="249">
        <f>ELIGIBIL!I43+NEELIGIBIL!I43</f>
        <v>7400</v>
      </c>
      <c r="J43" s="165">
        <f>ELIGIBIL!J43+NEELIGIBIL!J43</f>
        <v>1554</v>
      </c>
      <c r="K43" s="406">
        <f>ELIGIBIL!K43+NEELIGIBIL!K43</f>
        <v>8806</v>
      </c>
      <c r="L43" s="114">
        <f>ELIGIBIL!L43+NEELIGIBIL!L43</f>
        <v>7400</v>
      </c>
      <c r="M43" s="169">
        <f>ELIGIBIL!M43+NEELIGIBIL!M43</f>
        <v>1554</v>
      </c>
      <c r="N43" s="412">
        <f>ELIGIBIL!N43+NEELIGIBIL!N43</f>
        <v>8806</v>
      </c>
    </row>
    <row r="44" spans="1:14" ht="45" customHeight="1" thickTop="1" thickBot="1" x14ac:dyDescent="0.4">
      <c r="A44" s="454"/>
      <c r="B44" s="13" t="s">
        <v>159</v>
      </c>
      <c r="C44" s="52">
        <f>ELIGIBIL!C44+NEELIGIBIL!C44</f>
        <v>6000</v>
      </c>
      <c r="D44" s="52">
        <f>ELIGIBIL!D44+NEELIGIBIL!D44</f>
        <v>1140</v>
      </c>
      <c r="E44" s="392">
        <f>ELIGIBIL!E44+NEELIGIBIL!E44</f>
        <v>7140</v>
      </c>
      <c r="F44" s="273">
        <f>ELIGIBIL!F44+NEELIGIBIL!F44</f>
        <v>0</v>
      </c>
      <c r="G44" s="54">
        <f>ELIGIBIL!G44+NEELIGIBIL!G44</f>
        <v>0</v>
      </c>
      <c r="H44" s="398">
        <f>ELIGIBIL!H44+NEELIGIBIL!H44</f>
        <v>0</v>
      </c>
      <c r="I44" s="249">
        <f>ELIGIBIL!I44+NEELIGIBIL!I44</f>
        <v>6000</v>
      </c>
      <c r="J44" s="165">
        <f>ELIGIBIL!J44+NEELIGIBIL!J44</f>
        <v>1260</v>
      </c>
      <c r="K44" s="406">
        <f>ELIGIBIL!K44+NEELIGIBIL!K44</f>
        <v>7140</v>
      </c>
      <c r="L44" s="114">
        <f>ELIGIBIL!L44+NEELIGIBIL!L44</f>
        <v>6000</v>
      </c>
      <c r="M44" s="169">
        <f>ELIGIBIL!M44+NEELIGIBIL!M44</f>
        <v>1260</v>
      </c>
      <c r="N44" s="412">
        <f>ELIGIBIL!N44+NEELIGIBIL!N44</f>
        <v>7140</v>
      </c>
    </row>
    <row r="45" spans="1:14" ht="22.5" thickTop="1" thickBot="1" x14ac:dyDescent="0.4">
      <c r="A45" s="508" t="s">
        <v>62</v>
      </c>
      <c r="B45" s="509"/>
      <c r="C45" s="65">
        <f t="shared" ref="C45:N45" si="22">C21+C25+C26+C27+C28+C35+C36+C39</f>
        <v>174401.61</v>
      </c>
      <c r="D45" s="65">
        <f t="shared" si="22"/>
        <v>33136.305899999999</v>
      </c>
      <c r="E45" s="227">
        <f t="shared" si="22"/>
        <v>207537.91589999999</v>
      </c>
      <c r="F45" s="279">
        <f t="shared" si="22"/>
        <v>143821.60999999999</v>
      </c>
      <c r="G45" s="66">
        <f t="shared" si="22"/>
        <v>27326.105899999999</v>
      </c>
      <c r="H45" s="280">
        <f t="shared" si="22"/>
        <v>171147.71589999998</v>
      </c>
      <c r="I45" s="252">
        <f t="shared" si="22"/>
        <v>30580</v>
      </c>
      <c r="J45" s="153">
        <f t="shared" si="22"/>
        <v>6421.8</v>
      </c>
      <c r="K45" s="322">
        <f t="shared" si="22"/>
        <v>36690.199999999997</v>
      </c>
      <c r="L45" s="123">
        <f t="shared" si="22"/>
        <v>174401.61</v>
      </c>
      <c r="M45" s="124">
        <f t="shared" si="22"/>
        <v>33747.905899999998</v>
      </c>
      <c r="N45" s="125">
        <f t="shared" si="22"/>
        <v>207837.91589999999</v>
      </c>
    </row>
    <row r="46" spans="1:14" ht="21" x14ac:dyDescent="0.25">
      <c r="A46" s="506" t="s">
        <v>63</v>
      </c>
      <c r="B46" s="507"/>
      <c r="C46" s="507"/>
      <c r="D46" s="507"/>
      <c r="E46" s="507"/>
      <c r="F46" s="281"/>
      <c r="G46" s="282"/>
      <c r="H46" s="283"/>
      <c r="I46" s="148"/>
      <c r="J46" s="148"/>
      <c r="K46" s="148"/>
      <c r="L46" s="126"/>
      <c r="M46" s="328"/>
      <c r="N46" s="127"/>
    </row>
    <row r="47" spans="1:14" ht="18" customHeight="1" x14ac:dyDescent="0.35">
      <c r="A47" s="198" t="s">
        <v>64</v>
      </c>
      <c r="B47" s="199" t="s">
        <v>65</v>
      </c>
      <c r="C47" s="200">
        <f>ELIGIBIL!C47+NEELIGIBIL!C47</f>
        <v>1242232.6999999997</v>
      </c>
      <c r="D47" s="200">
        <f>ELIGIBIL!D47+NEELIGIBIL!D47</f>
        <v>236024.21299999999</v>
      </c>
      <c r="E47" s="241">
        <f>ELIGIBIL!E47+NEELIGIBIL!E47</f>
        <v>1478256.9129999997</v>
      </c>
      <c r="F47" s="301">
        <f>ELIGIBIL!F47+NEELIGIBIL!F47</f>
        <v>475017.23</v>
      </c>
      <c r="G47" s="201">
        <f>ELIGIBIL!G47+NEELIGIBIL!G47</f>
        <v>90253.273699999991</v>
      </c>
      <c r="H47" s="302">
        <f>ELIGIBIL!H47+NEELIGIBIL!H47</f>
        <v>565270.5037</v>
      </c>
      <c r="I47" s="262">
        <f>ELIGIBIL!I47+NEELIGIBIL!I47</f>
        <v>770521.41999999993</v>
      </c>
      <c r="J47" s="155">
        <f>ELIGIBIL!J47+NEELIGIBIL!J47</f>
        <v>161809.49819999997</v>
      </c>
      <c r="K47" s="323">
        <f>ELIGIBIL!K47+NEELIGIBIL!K47</f>
        <v>932330.91819999996</v>
      </c>
      <c r="L47" s="332">
        <f>ELIGIBIL!L47+NEELIGIBIL!L47</f>
        <v>1245538.6499999999</v>
      </c>
      <c r="M47" s="202">
        <f>ELIGIBIL!M47+NEELIGIBIL!M47</f>
        <v>252062.77189999999</v>
      </c>
      <c r="N47" s="333">
        <f>ELIGIBIL!N47+NEELIGIBIL!N47</f>
        <v>1497601.4219</v>
      </c>
    </row>
    <row r="48" spans="1:14" ht="18.75" customHeight="1" x14ac:dyDescent="0.35">
      <c r="A48" s="14"/>
      <c r="B48" s="40" t="s">
        <v>111</v>
      </c>
      <c r="C48" s="81">
        <f>ELIGIBIL!C48+NEELIGIBIL!C48</f>
        <v>174160.13999999998</v>
      </c>
      <c r="D48" s="81">
        <f>ELIGIBIL!D48+NEELIGIBIL!D48</f>
        <v>33090.426599999999</v>
      </c>
      <c r="E48" s="242">
        <f>ELIGIBIL!E48+NEELIGIBIL!E48</f>
        <v>207250.56659999999</v>
      </c>
      <c r="F48" s="303">
        <f>ELIGIBIL!F48+NEELIGIBIL!F48</f>
        <v>125720.74999999999</v>
      </c>
      <c r="G48" s="82">
        <f>ELIGIBIL!G48+NEELIGIBIL!G48</f>
        <v>23886.942499999994</v>
      </c>
      <c r="H48" s="304">
        <f>ELIGIBIL!H48+NEELIGIBIL!H48</f>
        <v>149607.69249999998</v>
      </c>
      <c r="I48" s="263">
        <f>ELIGIBIL!I48+NEELIGIBIL!I48</f>
        <v>48439.39</v>
      </c>
      <c r="J48" s="154">
        <f>ELIGIBIL!J48+NEELIGIBIL!J48</f>
        <v>10172.2719</v>
      </c>
      <c r="K48" s="324">
        <f>ELIGIBIL!K48+NEELIGIBIL!K48</f>
        <v>58611.661899999999</v>
      </c>
      <c r="L48" s="334">
        <f>ELIGIBIL!L48+NEELIGIBIL!L48</f>
        <v>174160.13999999998</v>
      </c>
      <c r="M48" s="139">
        <f>ELIGIBIL!M48+NEELIGIBIL!M48</f>
        <v>34059.214399999997</v>
      </c>
      <c r="N48" s="335">
        <f>ELIGIBIL!N48+NEELIGIBIL!N48</f>
        <v>208219.35439999998</v>
      </c>
    </row>
    <row r="49" spans="1:14" ht="21" hidden="1" x14ac:dyDescent="0.35">
      <c r="A49" s="14"/>
      <c r="B49" s="41" t="s">
        <v>112</v>
      </c>
      <c r="C49" s="42">
        <f>ELIGIBIL!C49+NEELIGIBIL!C49</f>
        <v>45183.89</v>
      </c>
      <c r="D49" s="42">
        <f>ELIGIBIL!D49+NEELIGIBIL!D49</f>
        <v>8584.9390999999996</v>
      </c>
      <c r="E49" s="393">
        <f>ELIGIBIL!E49+NEELIGIBIL!E49</f>
        <v>53768.829100000003</v>
      </c>
      <c r="F49" s="288">
        <f>ELIGIBIL!F49+NEELIGIBIL!F49</f>
        <v>45183.89</v>
      </c>
      <c r="G49" s="44">
        <f>ELIGIBIL!G49+NEELIGIBIL!G49</f>
        <v>8584.9390999999996</v>
      </c>
      <c r="H49" s="400">
        <f>ELIGIBIL!H49+NEELIGIBIL!H49</f>
        <v>53768.829100000003</v>
      </c>
      <c r="I49" s="255">
        <f>ELIGIBIL!I49+NEELIGIBIL!I49</f>
        <v>0</v>
      </c>
      <c r="J49" s="168">
        <f>ELIGIBIL!J49+NEELIGIBIL!J49</f>
        <v>0</v>
      </c>
      <c r="K49" s="408">
        <f>ELIGIBIL!K49+NEELIGIBIL!K49</f>
        <v>0</v>
      </c>
      <c r="L49" s="133">
        <f>ELIGIBIL!L49+NEELIGIBIL!L49</f>
        <v>45183.89</v>
      </c>
      <c r="M49" s="172">
        <f>ELIGIBIL!M49+NEELIGIBIL!M49</f>
        <v>8584.9390999999996</v>
      </c>
      <c r="N49" s="415">
        <f>ELIGIBIL!N49+NEELIGIBIL!N49</f>
        <v>53768.829100000003</v>
      </c>
    </row>
    <row r="50" spans="1:14" ht="21" hidden="1" x14ac:dyDescent="0.35">
      <c r="A50" s="14"/>
      <c r="B50" s="41" t="s">
        <v>113</v>
      </c>
      <c r="C50" s="42">
        <f>ELIGIBIL!C50+NEELIGIBIL!C50</f>
        <v>56497.5</v>
      </c>
      <c r="D50" s="42">
        <f>ELIGIBIL!D50+NEELIGIBIL!D50</f>
        <v>10734.525</v>
      </c>
      <c r="E50" s="393">
        <f>ELIGIBIL!E50+NEELIGIBIL!E50</f>
        <v>67232.024999999994</v>
      </c>
      <c r="F50" s="288">
        <f>ELIGIBIL!F50+NEELIGIBIL!F50</f>
        <v>56497.5</v>
      </c>
      <c r="G50" s="44">
        <f>ELIGIBIL!G50+NEELIGIBIL!G50</f>
        <v>10734.525</v>
      </c>
      <c r="H50" s="400">
        <f>ELIGIBIL!H50+NEELIGIBIL!H50</f>
        <v>67232.024999999994</v>
      </c>
      <c r="I50" s="255">
        <f>ELIGIBIL!I50+NEELIGIBIL!I50</f>
        <v>0</v>
      </c>
      <c r="J50" s="168">
        <f>ELIGIBIL!J50+NEELIGIBIL!J50</f>
        <v>0</v>
      </c>
      <c r="K50" s="408">
        <f>ELIGIBIL!K50+NEELIGIBIL!K50</f>
        <v>0</v>
      </c>
      <c r="L50" s="133">
        <f>ELIGIBIL!L50+NEELIGIBIL!L50</f>
        <v>56497.5</v>
      </c>
      <c r="M50" s="172">
        <f>ELIGIBIL!M50+NEELIGIBIL!M50</f>
        <v>10734.525</v>
      </c>
      <c r="N50" s="415">
        <f>ELIGIBIL!N50+NEELIGIBIL!N50</f>
        <v>67232.024999999994</v>
      </c>
    </row>
    <row r="51" spans="1:14" ht="21" hidden="1" x14ac:dyDescent="0.35">
      <c r="A51" s="14"/>
      <c r="B51" s="41" t="s">
        <v>114</v>
      </c>
      <c r="C51" s="42">
        <f>ELIGIBIL!C51+NEELIGIBIL!C51</f>
        <v>15434.33</v>
      </c>
      <c r="D51" s="42">
        <f>ELIGIBIL!D51+NEELIGIBIL!D51</f>
        <v>2932.5227</v>
      </c>
      <c r="E51" s="393">
        <f>ELIGIBIL!E51+NEELIGIBIL!E51</f>
        <v>18366.852699999999</v>
      </c>
      <c r="F51" s="288">
        <f>ELIGIBIL!F51+NEELIGIBIL!F51</f>
        <v>2383.17</v>
      </c>
      <c r="G51" s="44">
        <f>ELIGIBIL!G51+NEELIGIBIL!G51</f>
        <v>452.8023</v>
      </c>
      <c r="H51" s="400">
        <f>ELIGIBIL!H51+NEELIGIBIL!H51</f>
        <v>2835.9722999999999</v>
      </c>
      <c r="I51" s="255">
        <f>ELIGIBIL!I51+NEELIGIBIL!I51</f>
        <v>13051.15</v>
      </c>
      <c r="J51" s="168">
        <f>ELIGIBIL!J51+NEELIGIBIL!J51</f>
        <v>2740.7414999999996</v>
      </c>
      <c r="K51" s="408">
        <f>ELIGIBIL!K51+NEELIGIBIL!K51</f>
        <v>15791.8915</v>
      </c>
      <c r="L51" s="133">
        <f>ELIGIBIL!L51+NEELIGIBIL!L51</f>
        <v>15434.32</v>
      </c>
      <c r="M51" s="172">
        <f>ELIGIBIL!M51+NEELIGIBIL!M51</f>
        <v>3193.5437999999995</v>
      </c>
      <c r="N51" s="415">
        <f>ELIGIBIL!N51+NEELIGIBIL!N51</f>
        <v>18627.863799999999</v>
      </c>
    </row>
    <row r="52" spans="1:14" ht="21" hidden="1" x14ac:dyDescent="0.35">
      <c r="A52" s="14"/>
      <c r="B52" s="41" t="s">
        <v>115</v>
      </c>
      <c r="C52" s="42">
        <f>ELIGIBIL!C52+NEELIGIBIL!C52</f>
        <v>3421.81</v>
      </c>
      <c r="D52" s="42">
        <f>ELIGIBIL!D52+NEELIGIBIL!D52</f>
        <v>650.14390000000003</v>
      </c>
      <c r="E52" s="393">
        <f>ELIGIBIL!E52+NEELIGIBIL!E52</f>
        <v>4071.9539</v>
      </c>
      <c r="F52" s="288">
        <f>ELIGIBIL!F52+NEELIGIBIL!F52</f>
        <v>3421.81</v>
      </c>
      <c r="G52" s="44">
        <f>ELIGIBIL!G52+NEELIGIBIL!G52</f>
        <v>650.14390000000003</v>
      </c>
      <c r="H52" s="400">
        <f>ELIGIBIL!H52+NEELIGIBIL!H52</f>
        <v>4071.9539</v>
      </c>
      <c r="I52" s="255">
        <f>ELIGIBIL!I52+NEELIGIBIL!I52</f>
        <v>0</v>
      </c>
      <c r="J52" s="168">
        <f>ELIGIBIL!J52+NEELIGIBIL!J52</f>
        <v>0</v>
      </c>
      <c r="K52" s="408">
        <f>ELIGIBIL!K52+NEELIGIBIL!K52</f>
        <v>0</v>
      </c>
      <c r="L52" s="133">
        <f>ELIGIBIL!L52+NEELIGIBIL!L52</f>
        <v>3421.81</v>
      </c>
      <c r="M52" s="172">
        <f>ELIGIBIL!M52+NEELIGIBIL!M52</f>
        <v>650.14390000000003</v>
      </c>
      <c r="N52" s="415">
        <f>ELIGIBIL!N52+NEELIGIBIL!N52</f>
        <v>4071.9539</v>
      </c>
    </row>
    <row r="53" spans="1:14" ht="21" hidden="1" x14ac:dyDescent="0.35">
      <c r="A53" s="14"/>
      <c r="B53" s="41" t="s">
        <v>116</v>
      </c>
      <c r="C53" s="42">
        <f>ELIGIBIL!C53+NEELIGIBIL!C53</f>
        <v>18819.330000000002</v>
      </c>
      <c r="D53" s="42">
        <f>ELIGIBIL!D53+NEELIGIBIL!D53</f>
        <v>3575.6727000000005</v>
      </c>
      <c r="E53" s="393">
        <f>ELIGIBIL!E53+NEELIGIBIL!E53</f>
        <v>22395.002700000001</v>
      </c>
      <c r="F53" s="288">
        <f>ELIGIBIL!F53+NEELIGIBIL!F53</f>
        <v>0</v>
      </c>
      <c r="G53" s="44">
        <f>ELIGIBIL!G53+NEELIGIBIL!G53</f>
        <v>0</v>
      </c>
      <c r="H53" s="400">
        <f>ELIGIBIL!H53+NEELIGIBIL!H53</f>
        <v>0</v>
      </c>
      <c r="I53" s="255">
        <f>ELIGIBIL!I53+NEELIGIBIL!I53</f>
        <v>18819.330000000002</v>
      </c>
      <c r="J53" s="168">
        <f>ELIGIBIL!J53+NEELIGIBIL!J53</f>
        <v>3952.0593000000003</v>
      </c>
      <c r="K53" s="408">
        <f>ELIGIBIL!K53+NEELIGIBIL!K53</f>
        <v>22771.389300000003</v>
      </c>
      <c r="L53" s="133">
        <f>ELIGIBIL!L53+NEELIGIBIL!L53</f>
        <v>18819.330000000002</v>
      </c>
      <c r="M53" s="172">
        <f>ELIGIBIL!M53+NEELIGIBIL!M53</f>
        <v>3952.0593000000003</v>
      </c>
      <c r="N53" s="415">
        <f>ELIGIBIL!N53+NEELIGIBIL!N53</f>
        <v>22771.389300000003</v>
      </c>
    </row>
    <row r="54" spans="1:14" ht="21" hidden="1" x14ac:dyDescent="0.35">
      <c r="A54" s="14"/>
      <c r="B54" s="41" t="s">
        <v>117</v>
      </c>
      <c r="C54" s="42">
        <f>ELIGIBIL!C54+NEELIGIBIL!C54</f>
        <v>3232.63</v>
      </c>
      <c r="D54" s="42">
        <f>ELIGIBIL!D54+NEELIGIBIL!D54</f>
        <v>614.19970000000001</v>
      </c>
      <c r="E54" s="393">
        <f>ELIGIBIL!E54+NEELIGIBIL!E54</f>
        <v>3846.8297000000002</v>
      </c>
      <c r="F54" s="288">
        <f>ELIGIBIL!F54+NEELIGIBIL!F54</f>
        <v>0</v>
      </c>
      <c r="G54" s="44">
        <f>ELIGIBIL!G54+NEELIGIBIL!G54</f>
        <v>0</v>
      </c>
      <c r="H54" s="400">
        <f>ELIGIBIL!H54+NEELIGIBIL!H54</f>
        <v>0</v>
      </c>
      <c r="I54" s="255">
        <f>ELIGIBIL!I54+NEELIGIBIL!I54</f>
        <v>3232.63</v>
      </c>
      <c r="J54" s="168">
        <f>ELIGIBIL!J54+NEELIGIBIL!J54</f>
        <v>678.85230000000001</v>
      </c>
      <c r="K54" s="408">
        <f>ELIGIBIL!K54+NEELIGIBIL!K54</f>
        <v>3911.4823000000001</v>
      </c>
      <c r="L54" s="133">
        <f>ELIGIBIL!L54+NEELIGIBIL!L54</f>
        <v>3232.63</v>
      </c>
      <c r="M54" s="172">
        <f>ELIGIBIL!M54+NEELIGIBIL!M54</f>
        <v>678.85230000000001</v>
      </c>
      <c r="N54" s="415">
        <f>ELIGIBIL!N54+NEELIGIBIL!N54</f>
        <v>3911.4823000000001</v>
      </c>
    </row>
    <row r="55" spans="1:14" ht="21" hidden="1" x14ac:dyDescent="0.35">
      <c r="A55" s="14"/>
      <c r="B55" s="41" t="s">
        <v>118</v>
      </c>
      <c r="C55" s="42">
        <f>ELIGIBIL!C55+NEELIGIBIL!C55</f>
        <v>4191.8999999999996</v>
      </c>
      <c r="D55" s="42">
        <f>ELIGIBIL!D55+NEELIGIBIL!D55</f>
        <v>796.4609999999999</v>
      </c>
      <c r="E55" s="393">
        <f>ELIGIBIL!E55+NEELIGIBIL!E55</f>
        <v>4988.3609999999999</v>
      </c>
      <c r="F55" s="288">
        <f>ELIGIBIL!F55+NEELIGIBIL!F55</f>
        <v>4191.8999999999996</v>
      </c>
      <c r="G55" s="44">
        <f>ELIGIBIL!G55+NEELIGIBIL!G55</f>
        <v>796.4609999999999</v>
      </c>
      <c r="H55" s="400">
        <f>ELIGIBIL!H55+NEELIGIBIL!H55</f>
        <v>4988.3609999999999</v>
      </c>
      <c r="I55" s="255">
        <f>ELIGIBIL!I55+NEELIGIBIL!I55</f>
        <v>0</v>
      </c>
      <c r="J55" s="168">
        <f>ELIGIBIL!J55+NEELIGIBIL!J55</f>
        <v>0</v>
      </c>
      <c r="K55" s="408">
        <f>ELIGIBIL!K55+NEELIGIBIL!K55</f>
        <v>0</v>
      </c>
      <c r="L55" s="133">
        <f>ELIGIBIL!L55+NEELIGIBIL!L55</f>
        <v>4191.8999999999996</v>
      </c>
      <c r="M55" s="172">
        <f>ELIGIBIL!M55+NEELIGIBIL!M55</f>
        <v>796.4609999999999</v>
      </c>
      <c r="N55" s="415">
        <f>ELIGIBIL!N55+NEELIGIBIL!N55</f>
        <v>4988.3609999999999</v>
      </c>
    </row>
    <row r="56" spans="1:14" ht="13.5" hidden="1" customHeight="1" x14ac:dyDescent="0.35">
      <c r="A56" s="14"/>
      <c r="B56" s="41" t="s">
        <v>119</v>
      </c>
      <c r="C56" s="42">
        <f>ELIGIBIL!C56+NEELIGIBIL!C56</f>
        <v>24784.02</v>
      </c>
      <c r="D56" s="42">
        <f>ELIGIBIL!D56+NEELIGIBIL!D56</f>
        <v>4708.9638000000004</v>
      </c>
      <c r="E56" s="393">
        <f>ELIGIBIL!E56+NEELIGIBIL!E56</f>
        <v>29492.983800000002</v>
      </c>
      <c r="F56" s="288">
        <f>ELIGIBIL!F56+NEELIGIBIL!F56</f>
        <v>14042.48</v>
      </c>
      <c r="G56" s="44">
        <f>ELIGIBIL!G56+NEELIGIBIL!G56</f>
        <v>2668.0711999999999</v>
      </c>
      <c r="H56" s="400">
        <f>ELIGIBIL!H56+NEELIGIBIL!H56</f>
        <v>16710.551199999998</v>
      </c>
      <c r="I56" s="255">
        <f>ELIGIBIL!I56+NEELIGIBIL!I56</f>
        <v>10741.54</v>
      </c>
      <c r="J56" s="168">
        <f>ELIGIBIL!J56+NEELIGIBIL!J56</f>
        <v>2255.7234000000003</v>
      </c>
      <c r="K56" s="408">
        <f>ELIGIBIL!K56+NEELIGIBIL!K56</f>
        <v>12997.263400000002</v>
      </c>
      <c r="L56" s="133">
        <f>ELIGIBIL!L56+NEELIGIBIL!L56</f>
        <v>24784.02</v>
      </c>
      <c r="M56" s="172">
        <f>ELIGIBIL!M56+NEELIGIBIL!M56</f>
        <v>4923.7946000000002</v>
      </c>
      <c r="N56" s="415">
        <f>ELIGIBIL!N56+NEELIGIBIL!N56</f>
        <v>29707.814599999998</v>
      </c>
    </row>
    <row r="57" spans="1:14" ht="21" hidden="1" x14ac:dyDescent="0.35">
      <c r="A57" s="14"/>
      <c r="B57" s="41" t="s">
        <v>120</v>
      </c>
      <c r="C57" s="42">
        <f>ELIGIBIL!C57+NEELIGIBIL!C57</f>
        <v>2594.7300000000014</v>
      </c>
      <c r="D57" s="42">
        <f>ELIGIBIL!D57+NEELIGIBIL!D57</f>
        <v>492.99870000000027</v>
      </c>
      <c r="E57" s="393">
        <f>ELIGIBIL!E57+NEELIGIBIL!E57</f>
        <v>3087.7287000000015</v>
      </c>
      <c r="F57" s="288">
        <f>ELIGIBIL!F57+NEELIGIBIL!F57</f>
        <v>0</v>
      </c>
      <c r="G57" s="44">
        <f>ELIGIBIL!G57+NEELIGIBIL!G57</f>
        <v>0</v>
      </c>
      <c r="H57" s="400">
        <f>ELIGIBIL!H57+NEELIGIBIL!H57</f>
        <v>0</v>
      </c>
      <c r="I57" s="255">
        <f>ELIGIBIL!I57+NEELIGIBIL!I57</f>
        <v>2594.7300000000014</v>
      </c>
      <c r="J57" s="168">
        <f>ELIGIBIL!J57+NEELIGIBIL!J57</f>
        <v>544.89330000000029</v>
      </c>
      <c r="K57" s="408">
        <f>ELIGIBIL!K57+NEELIGIBIL!K57</f>
        <v>3139.6233000000016</v>
      </c>
      <c r="L57" s="133">
        <f>ELIGIBIL!L57+NEELIGIBIL!L57</f>
        <v>2594.7300000000014</v>
      </c>
      <c r="M57" s="172">
        <f>ELIGIBIL!M57+NEELIGIBIL!M57</f>
        <v>544.89330000000029</v>
      </c>
      <c r="N57" s="415">
        <f>ELIGIBIL!N57+NEELIGIBIL!N57</f>
        <v>3139.6233000000016</v>
      </c>
    </row>
    <row r="58" spans="1:14" ht="18.75" customHeight="1" x14ac:dyDescent="0.35">
      <c r="A58" s="14"/>
      <c r="B58" s="40" t="s">
        <v>121</v>
      </c>
      <c r="C58" s="81">
        <f>ELIGIBIL!C58+NEELIGIBIL!C58</f>
        <v>191432.9</v>
      </c>
      <c r="D58" s="81">
        <f>ELIGIBIL!D58+NEELIGIBIL!D58</f>
        <v>36372.251000000004</v>
      </c>
      <c r="E58" s="242">
        <f>ELIGIBIL!E58+NEELIGIBIL!E58</f>
        <v>227805.15099999998</v>
      </c>
      <c r="F58" s="303">
        <f>ELIGIBIL!F58+NEELIGIBIL!F58</f>
        <v>145588.25</v>
      </c>
      <c r="G58" s="82">
        <f>ELIGIBIL!G58+NEELIGIBIL!G58</f>
        <v>27661.767500000002</v>
      </c>
      <c r="H58" s="304">
        <f>ELIGIBIL!H58+NEELIGIBIL!H58</f>
        <v>173250.01750000002</v>
      </c>
      <c r="I58" s="263">
        <f>ELIGIBIL!I58+NEELIGIBIL!I58</f>
        <v>45844.649999999994</v>
      </c>
      <c r="J58" s="154">
        <f>ELIGIBIL!J58+NEELIGIBIL!J58</f>
        <v>9627.3764999999985</v>
      </c>
      <c r="K58" s="324">
        <f>ELIGIBIL!K58+NEELIGIBIL!K58</f>
        <v>55472.026499999993</v>
      </c>
      <c r="L58" s="334">
        <f>ELIGIBIL!L58+NEELIGIBIL!L58</f>
        <v>191432.9</v>
      </c>
      <c r="M58" s="139">
        <f>ELIGIBIL!M58+NEELIGIBIL!M58</f>
        <v>37289.144</v>
      </c>
      <c r="N58" s="335">
        <f>ELIGIBIL!N58+NEELIGIBIL!N58</f>
        <v>228722.04399999999</v>
      </c>
    </row>
    <row r="59" spans="1:14" ht="21" hidden="1" x14ac:dyDescent="0.35">
      <c r="A59" s="14"/>
      <c r="B59" s="41" t="s">
        <v>122</v>
      </c>
      <c r="C59" s="42">
        <f>ELIGIBIL!C59+NEELIGIBIL!C59</f>
        <v>45550.82</v>
      </c>
      <c r="D59" s="42">
        <f>ELIGIBIL!D59+NEELIGIBIL!D59</f>
        <v>8654.6558000000005</v>
      </c>
      <c r="E59" s="393">
        <f>ELIGIBIL!E59+NEELIGIBIL!E59</f>
        <v>54205.4758</v>
      </c>
      <c r="F59" s="288">
        <f>ELIGIBIL!F59+NEELIGIBIL!F59</f>
        <v>45550.82</v>
      </c>
      <c r="G59" s="44">
        <f>ELIGIBIL!G59+NEELIGIBIL!G59</f>
        <v>8654.6558000000005</v>
      </c>
      <c r="H59" s="400">
        <f>ELIGIBIL!H59+NEELIGIBIL!H59</f>
        <v>54205.4758</v>
      </c>
      <c r="I59" s="255">
        <f>ELIGIBIL!I59+NEELIGIBIL!I59</f>
        <v>0</v>
      </c>
      <c r="J59" s="168">
        <f>ELIGIBIL!J59+NEELIGIBIL!J59</f>
        <v>0</v>
      </c>
      <c r="K59" s="408">
        <f>ELIGIBIL!K59+NEELIGIBIL!K59</f>
        <v>0</v>
      </c>
      <c r="L59" s="133">
        <f>ELIGIBIL!L59+NEELIGIBIL!L59</f>
        <v>45550.82</v>
      </c>
      <c r="M59" s="172">
        <f>ELIGIBIL!M59+NEELIGIBIL!M59</f>
        <v>8654.6558000000005</v>
      </c>
      <c r="N59" s="415">
        <f>ELIGIBIL!N59+NEELIGIBIL!N59</f>
        <v>54205.4758</v>
      </c>
    </row>
    <row r="60" spans="1:14" ht="21" hidden="1" x14ac:dyDescent="0.35">
      <c r="A60" s="14"/>
      <c r="B60" s="100" t="s">
        <v>123</v>
      </c>
      <c r="C60" s="42">
        <f>ELIGIBIL!C60+NEELIGIBIL!C60</f>
        <v>73403.33</v>
      </c>
      <c r="D60" s="42">
        <f>ELIGIBIL!D60+NEELIGIBIL!D60</f>
        <v>13946.6327</v>
      </c>
      <c r="E60" s="393">
        <f>ELIGIBIL!E60+NEELIGIBIL!E60</f>
        <v>87349.962700000004</v>
      </c>
      <c r="F60" s="288">
        <f>ELIGIBIL!F60+NEELIGIBIL!F60</f>
        <v>73403.33</v>
      </c>
      <c r="G60" s="44">
        <f>ELIGIBIL!G60+NEELIGIBIL!G60</f>
        <v>13946.6327</v>
      </c>
      <c r="H60" s="400">
        <f>ELIGIBIL!H60+NEELIGIBIL!H60</f>
        <v>87349.962700000004</v>
      </c>
      <c r="I60" s="255">
        <f>ELIGIBIL!I60+NEELIGIBIL!I60</f>
        <v>0</v>
      </c>
      <c r="J60" s="168">
        <f>ELIGIBIL!J60+NEELIGIBIL!J60</f>
        <v>0</v>
      </c>
      <c r="K60" s="408">
        <f>ELIGIBIL!K60+NEELIGIBIL!K60</f>
        <v>0</v>
      </c>
      <c r="L60" s="133">
        <f>ELIGIBIL!L60+NEELIGIBIL!L60</f>
        <v>73403.33</v>
      </c>
      <c r="M60" s="172">
        <f>ELIGIBIL!M60+NEELIGIBIL!M60</f>
        <v>13946.6327</v>
      </c>
      <c r="N60" s="415">
        <f>ELIGIBIL!N60+NEELIGIBIL!N60</f>
        <v>87349.962700000004</v>
      </c>
    </row>
    <row r="61" spans="1:14" ht="21" hidden="1" x14ac:dyDescent="0.35">
      <c r="A61" s="14"/>
      <c r="B61" s="41" t="s">
        <v>124</v>
      </c>
      <c r="C61" s="42">
        <f>ELIGIBIL!C61+NEELIGIBIL!C61</f>
        <v>15434.33</v>
      </c>
      <c r="D61" s="42">
        <f>ELIGIBIL!D61+NEELIGIBIL!D61</f>
        <v>2932.5227</v>
      </c>
      <c r="E61" s="393">
        <f>ELIGIBIL!E61+NEELIGIBIL!E61</f>
        <v>18366.852699999999</v>
      </c>
      <c r="F61" s="288">
        <f>ELIGIBIL!F61+NEELIGIBIL!F61</f>
        <v>2383.17</v>
      </c>
      <c r="G61" s="44">
        <f>ELIGIBIL!G61+NEELIGIBIL!G61</f>
        <v>452.8023</v>
      </c>
      <c r="H61" s="400">
        <f>ELIGIBIL!H61+NEELIGIBIL!H61</f>
        <v>2835.9722999999999</v>
      </c>
      <c r="I61" s="255">
        <f>ELIGIBIL!I61+NEELIGIBIL!I61</f>
        <v>13051.15</v>
      </c>
      <c r="J61" s="168">
        <f>ELIGIBIL!J61+NEELIGIBIL!J61</f>
        <v>2740.7414999999996</v>
      </c>
      <c r="K61" s="408">
        <f>ELIGIBIL!K61+NEELIGIBIL!K61</f>
        <v>15791.8915</v>
      </c>
      <c r="L61" s="133">
        <f>ELIGIBIL!L61+NEELIGIBIL!L61</f>
        <v>15434.32</v>
      </c>
      <c r="M61" s="172">
        <f>ELIGIBIL!M61+NEELIGIBIL!M61</f>
        <v>3193.5437999999995</v>
      </c>
      <c r="N61" s="415">
        <f>ELIGIBIL!N61+NEELIGIBIL!N61</f>
        <v>18627.863799999999</v>
      </c>
    </row>
    <row r="62" spans="1:14" ht="21" hidden="1" x14ac:dyDescent="0.35">
      <c r="A62" s="14"/>
      <c r="B62" s="41" t="s">
        <v>125</v>
      </c>
      <c r="C62" s="42">
        <f>ELIGIBIL!C62+NEELIGIBIL!C62</f>
        <v>3421.81</v>
      </c>
      <c r="D62" s="42">
        <f>ELIGIBIL!D62+NEELIGIBIL!D62</f>
        <v>650.14390000000003</v>
      </c>
      <c r="E62" s="393">
        <f>ELIGIBIL!E62+NEELIGIBIL!E62</f>
        <v>4071.9539</v>
      </c>
      <c r="F62" s="288">
        <f>ELIGIBIL!F62+NEELIGIBIL!F62</f>
        <v>3421.81</v>
      </c>
      <c r="G62" s="44">
        <f>ELIGIBIL!G62+NEELIGIBIL!G62</f>
        <v>650.14390000000003</v>
      </c>
      <c r="H62" s="400">
        <f>ELIGIBIL!H62+NEELIGIBIL!H62</f>
        <v>4071.9539</v>
      </c>
      <c r="I62" s="255">
        <f>ELIGIBIL!I62+NEELIGIBIL!I62</f>
        <v>0</v>
      </c>
      <c r="J62" s="168">
        <f>ELIGIBIL!J62+NEELIGIBIL!J62</f>
        <v>0</v>
      </c>
      <c r="K62" s="408">
        <f>ELIGIBIL!K62+NEELIGIBIL!K62</f>
        <v>0</v>
      </c>
      <c r="L62" s="133">
        <f>ELIGIBIL!L62+NEELIGIBIL!L62</f>
        <v>3421.81</v>
      </c>
      <c r="M62" s="172">
        <f>ELIGIBIL!M62+NEELIGIBIL!M62</f>
        <v>650.14390000000003</v>
      </c>
      <c r="N62" s="415">
        <f>ELIGIBIL!N62+NEELIGIBIL!N62</f>
        <v>4071.9539</v>
      </c>
    </row>
    <row r="63" spans="1:14" ht="21" hidden="1" x14ac:dyDescent="0.35">
      <c r="A63" s="14"/>
      <c r="B63" s="41" t="s">
        <v>126</v>
      </c>
      <c r="C63" s="42">
        <f>ELIGIBIL!C63+NEELIGIBIL!C63</f>
        <v>18819.330000000002</v>
      </c>
      <c r="D63" s="42">
        <f>ELIGIBIL!D63+NEELIGIBIL!D63</f>
        <v>3575.6727000000005</v>
      </c>
      <c r="E63" s="393">
        <f>ELIGIBIL!E63+NEELIGIBIL!E63</f>
        <v>22395.002700000001</v>
      </c>
      <c r="F63" s="288">
        <f>ELIGIBIL!F63+NEELIGIBIL!F63</f>
        <v>0</v>
      </c>
      <c r="G63" s="44">
        <f>ELIGIBIL!G63+NEELIGIBIL!G63</f>
        <v>0</v>
      </c>
      <c r="H63" s="400">
        <f>ELIGIBIL!H63+NEELIGIBIL!H63</f>
        <v>0</v>
      </c>
      <c r="I63" s="255">
        <f>ELIGIBIL!I63+NEELIGIBIL!I63</f>
        <v>18819.330000000002</v>
      </c>
      <c r="J63" s="168">
        <f>ELIGIBIL!J63+NEELIGIBIL!J63</f>
        <v>3952.0593000000003</v>
      </c>
      <c r="K63" s="408">
        <f>ELIGIBIL!K63+NEELIGIBIL!K63</f>
        <v>22771.389300000003</v>
      </c>
      <c r="L63" s="133">
        <f>ELIGIBIL!L63+NEELIGIBIL!L63</f>
        <v>18819.330000000002</v>
      </c>
      <c r="M63" s="172">
        <f>ELIGIBIL!M63+NEELIGIBIL!M63</f>
        <v>3952.0593000000003</v>
      </c>
      <c r="N63" s="415">
        <f>ELIGIBIL!N63+NEELIGIBIL!N63</f>
        <v>22771.389300000003</v>
      </c>
    </row>
    <row r="64" spans="1:14" ht="21" hidden="1" x14ac:dyDescent="0.35">
      <c r="A64" s="14"/>
      <c r="B64" s="41" t="s">
        <v>127</v>
      </c>
      <c r="C64" s="42">
        <f>ELIGIBIL!C64+NEELIGIBIL!C64</f>
        <v>3232.63</v>
      </c>
      <c r="D64" s="42">
        <f>ELIGIBIL!D64+NEELIGIBIL!D64</f>
        <v>614.19970000000001</v>
      </c>
      <c r="E64" s="393">
        <f>ELIGIBIL!E64+NEELIGIBIL!E64</f>
        <v>3846.8297000000002</v>
      </c>
      <c r="F64" s="288">
        <f>ELIGIBIL!F64+NEELIGIBIL!F64</f>
        <v>0</v>
      </c>
      <c r="G64" s="44">
        <f>ELIGIBIL!G64+NEELIGIBIL!G64</f>
        <v>0</v>
      </c>
      <c r="H64" s="400">
        <f>ELIGIBIL!H64+NEELIGIBIL!H64</f>
        <v>0</v>
      </c>
      <c r="I64" s="255">
        <f>ELIGIBIL!I64+NEELIGIBIL!I64</f>
        <v>3232.63</v>
      </c>
      <c r="J64" s="168">
        <f>ELIGIBIL!J64+NEELIGIBIL!J64</f>
        <v>678.85230000000001</v>
      </c>
      <c r="K64" s="408">
        <f>ELIGIBIL!K64+NEELIGIBIL!K64</f>
        <v>3911.4823000000001</v>
      </c>
      <c r="L64" s="133">
        <f>ELIGIBIL!L64+NEELIGIBIL!L64</f>
        <v>3232.63</v>
      </c>
      <c r="M64" s="172">
        <f>ELIGIBIL!M64+NEELIGIBIL!M64</f>
        <v>678.85230000000001</v>
      </c>
      <c r="N64" s="415">
        <f>ELIGIBIL!N64+NEELIGIBIL!N64</f>
        <v>3911.4823000000001</v>
      </c>
    </row>
    <row r="65" spans="1:14" ht="21" hidden="1" x14ac:dyDescent="0.35">
      <c r="A65" s="14"/>
      <c r="B65" s="41" t="s">
        <v>128</v>
      </c>
      <c r="C65" s="42">
        <f>ELIGIBIL!C65+NEELIGIBIL!C65</f>
        <v>4191.8999999999996</v>
      </c>
      <c r="D65" s="42">
        <f>ELIGIBIL!D65+NEELIGIBIL!D65</f>
        <v>796.4609999999999</v>
      </c>
      <c r="E65" s="393">
        <f>ELIGIBIL!E65+NEELIGIBIL!E65</f>
        <v>4988.3609999999999</v>
      </c>
      <c r="F65" s="288">
        <f>ELIGIBIL!F65+NEELIGIBIL!F65</f>
        <v>4191.8999999999996</v>
      </c>
      <c r="G65" s="44">
        <f>ELIGIBIL!G65+NEELIGIBIL!G65</f>
        <v>796.4609999999999</v>
      </c>
      <c r="H65" s="400">
        <f>ELIGIBIL!H65+NEELIGIBIL!H65</f>
        <v>4988.3609999999999</v>
      </c>
      <c r="I65" s="255">
        <f>ELIGIBIL!I65+NEELIGIBIL!I65</f>
        <v>0</v>
      </c>
      <c r="J65" s="168">
        <f>ELIGIBIL!J65+NEELIGIBIL!J65</f>
        <v>0</v>
      </c>
      <c r="K65" s="408">
        <f>ELIGIBIL!K65+NEELIGIBIL!K65</f>
        <v>0</v>
      </c>
      <c r="L65" s="133">
        <f>ELIGIBIL!L65+NEELIGIBIL!L65</f>
        <v>4191.8999999999996</v>
      </c>
      <c r="M65" s="172">
        <f>ELIGIBIL!M65+NEELIGIBIL!M65</f>
        <v>796.4609999999999</v>
      </c>
      <c r="N65" s="415">
        <f>ELIGIBIL!N65+NEELIGIBIL!N65</f>
        <v>4988.3609999999999</v>
      </c>
    </row>
    <row r="66" spans="1:14" ht="21" hidden="1" x14ac:dyDescent="0.35">
      <c r="A66" s="14"/>
      <c r="B66" s="41" t="s">
        <v>129</v>
      </c>
      <c r="C66" s="42">
        <f>ELIGIBIL!C66+NEELIGIBIL!C66</f>
        <v>24784.02</v>
      </c>
      <c r="D66" s="42">
        <f>ELIGIBIL!D66+NEELIGIBIL!D66</f>
        <v>4708.9638000000004</v>
      </c>
      <c r="E66" s="393">
        <f>ELIGIBIL!E66+NEELIGIBIL!E66</f>
        <v>29492.983800000002</v>
      </c>
      <c r="F66" s="288">
        <f>ELIGIBIL!F66+NEELIGIBIL!F66</f>
        <v>14042.49</v>
      </c>
      <c r="G66" s="44">
        <f>ELIGIBIL!G66+NEELIGIBIL!G66</f>
        <v>2668.0731000000001</v>
      </c>
      <c r="H66" s="400">
        <f>ELIGIBIL!H66+NEELIGIBIL!H66</f>
        <v>16710.563099999999</v>
      </c>
      <c r="I66" s="255">
        <f>ELIGIBIL!I66+NEELIGIBIL!I66</f>
        <v>10741.53</v>
      </c>
      <c r="J66" s="168">
        <f>ELIGIBIL!J66+NEELIGIBIL!J66</f>
        <v>2255.7213000000002</v>
      </c>
      <c r="K66" s="408">
        <f>ELIGIBIL!K66+NEELIGIBIL!K66</f>
        <v>12997.2513</v>
      </c>
      <c r="L66" s="133">
        <f>ELIGIBIL!L66+NEELIGIBIL!L66</f>
        <v>24784.02</v>
      </c>
      <c r="M66" s="172">
        <f>ELIGIBIL!M66+NEELIGIBIL!M66</f>
        <v>4923.7944000000007</v>
      </c>
      <c r="N66" s="415">
        <f>ELIGIBIL!N66+NEELIGIBIL!N66</f>
        <v>29707.814399999999</v>
      </c>
    </row>
    <row r="67" spans="1:14" ht="21" hidden="1" x14ac:dyDescent="0.35">
      <c r="A67" s="14"/>
      <c r="B67" s="41" t="s">
        <v>130</v>
      </c>
      <c r="C67" s="42">
        <f>ELIGIBIL!C67+NEELIGIBIL!C67</f>
        <v>2594.7300000000014</v>
      </c>
      <c r="D67" s="42">
        <f>ELIGIBIL!D67+NEELIGIBIL!D67</f>
        <v>492.99870000000027</v>
      </c>
      <c r="E67" s="393">
        <f>ELIGIBIL!E67+NEELIGIBIL!E67</f>
        <v>3087.7287000000015</v>
      </c>
      <c r="F67" s="288">
        <f>ELIGIBIL!F67+NEELIGIBIL!F67</f>
        <v>2594.73</v>
      </c>
      <c r="G67" s="44">
        <f>ELIGIBIL!G67+NEELIGIBIL!G67</f>
        <v>492.99869999999999</v>
      </c>
      <c r="H67" s="400">
        <f>ELIGIBIL!H67+NEELIGIBIL!H67</f>
        <v>3087.7287000000001</v>
      </c>
      <c r="I67" s="255">
        <f>ELIGIBIL!I67+NEELIGIBIL!I67</f>
        <v>0</v>
      </c>
      <c r="J67" s="168">
        <f>ELIGIBIL!J67+NEELIGIBIL!J67</f>
        <v>0</v>
      </c>
      <c r="K67" s="408">
        <f>ELIGIBIL!K67+NEELIGIBIL!K67</f>
        <v>0</v>
      </c>
      <c r="L67" s="133">
        <f>ELIGIBIL!L67+NEELIGIBIL!L67</f>
        <v>2594.73</v>
      </c>
      <c r="M67" s="172">
        <f>ELIGIBIL!M67+NEELIGIBIL!M67</f>
        <v>492.99869999999999</v>
      </c>
      <c r="N67" s="415">
        <f>ELIGIBIL!N67+NEELIGIBIL!N67</f>
        <v>3087.7287000000001</v>
      </c>
    </row>
    <row r="68" spans="1:14" ht="18.75" customHeight="1" x14ac:dyDescent="0.35">
      <c r="A68" s="14"/>
      <c r="B68" s="40" t="s">
        <v>140</v>
      </c>
      <c r="C68" s="81">
        <f>ELIGIBIL!C68+NEELIGIBIL!C68</f>
        <v>208844.98999999996</v>
      </c>
      <c r="D68" s="81">
        <f>ELIGIBIL!D68+NEELIGIBIL!D68</f>
        <v>39680.548099999993</v>
      </c>
      <c r="E68" s="242">
        <f>ELIGIBIL!E68+NEELIGIBIL!E68</f>
        <v>248525.53809999995</v>
      </c>
      <c r="F68" s="303">
        <f>ELIGIBIL!F68+NEELIGIBIL!F68</f>
        <v>163000.34</v>
      </c>
      <c r="G68" s="82">
        <f>ELIGIBIL!G68+NEELIGIBIL!G68</f>
        <v>30970.064599999998</v>
      </c>
      <c r="H68" s="304">
        <f>ELIGIBIL!H68+NEELIGIBIL!H68</f>
        <v>193970.40460000001</v>
      </c>
      <c r="I68" s="263">
        <f>ELIGIBIL!I68+NEELIGIBIL!I68</f>
        <v>45844.649999999965</v>
      </c>
      <c r="J68" s="154">
        <f>ELIGIBIL!J68+NEELIGIBIL!J68</f>
        <v>9627.376499999993</v>
      </c>
      <c r="K68" s="324">
        <f>ELIGIBIL!K68+NEELIGIBIL!K68</f>
        <v>55472.026499999956</v>
      </c>
      <c r="L68" s="334">
        <f>ELIGIBIL!L68+NEELIGIBIL!L68</f>
        <v>208844.98999999996</v>
      </c>
      <c r="M68" s="139">
        <f>ELIGIBIL!M68+NEELIGIBIL!M68</f>
        <v>40597.441099999989</v>
      </c>
      <c r="N68" s="335">
        <f>ELIGIBIL!N68+NEELIGIBIL!N68</f>
        <v>249442.43109999996</v>
      </c>
    </row>
    <row r="69" spans="1:14" ht="21" hidden="1" x14ac:dyDescent="0.35">
      <c r="A69" s="14"/>
      <c r="B69" s="41" t="s">
        <v>131</v>
      </c>
      <c r="C69" s="42">
        <f>ELIGIBIL!C69+NEELIGIBIL!C69</f>
        <v>62962.91</v>
      </c>
      <c r="D69" s="42">
        <f>ELIGIBIL!D69+NEELIGIBIL!D69</f>
        <v>11962.9529</v>
      </c>
      <c r="E69" s="393">
        <f>ELIGIBIL!E69+NEELIGIBIL!E69</f>
        <v>74925.862900000007</v>
      </c>
      <c r="F69" s="288">
        <f>ELIGIBIL!F69+NEELIGIBIL!F69</f>
        <v>62962.91</v>
      </c>
      <c r="G69" s="44">
        <f>ELIGIBIL!G69+NEELIGIBIL!G69</f>
        <v>11962.9529</v>
      </c>
      <c r="H69" s="400">
        <f>ELIGIBIL!H69+NEELIGIBIL!H69</f>
        <v>74925.862900000007</v>
      </c>
      <c r="I69" s="255">
        <f>ELIGIBIL!I69+NEELIGIBIL!I69</f>
        <v>0</v>
      </c>
      <c r="J69" s="168">
        <f>ELIGIBIL!J69+NEELIGIBIL!J69</f>
        <v>0</v>
      </c>
      <c r="K69" s="408">
        <f>ELIGIBIL!K69+NEELIGIBIL!K69</f>
        <v>0</v>
      </c>
      <c r="L69" s="133">
        <f>ELIGIBIL!L69+NEELIGIBIL!L69</f>
        <v>62962.91</v>
      </c>
      <c r="M69" s="172">
        <f>ELIGIBIL!M69+NEELIGIBIL!M69</f>
        <v>11962.9529</v>
      </c>
      <c r="N69" s="415">
        <f>ELIGIBIL!N69+NEELIGIBIL!N69</f>
        <v>74925.862900000007</v>
      </c>
    </row>
    <row r="70" spans="1:14" ht="21" hidden="1" x14ac:dyDescent="0.35">
      <c r="A70" s="14"/>
      <c r="B70" s="41" t="s">
        <v>132</v>
      </c>
      <c r="C70" s="42">
        <f>ELIGIBIL!C70+NEELIGIBIL!C70</f>
        <v>73403.33</v>
      </c>
      <c r="D70" s="42">
        <f>ELIGIBIL!D70+NEELIGIBIL!D70</f>
        <v>13946.6327</v>
      </c>
      <c r="E70" s="393">
        <f>ELIGIBIL!E70+NEELIGIBIL!E70</f>
        <v>87349.962700000004</v>
      </c>
      <c r="F70" s="288">
        <f>ELIGIBIL!F70+NEELIGIBIL!F70</f>
        <v>73403.33</v>
      </c>
      <c r="G70" s="44">
        <f>ELIGIBIL!G70+NEELIGIBIL!G70</f>
        <v>13946.6327</v>
      </c>
      <c r="H70" s="400">
        <f>ELIGIBIL!H70+NEELIGIBIL!H70</f>
        <v>87349.962700000004</v>
      </c>
      <c r="I70" s="255">
        <f>ELIGIBIL!I70+NEELIGIBIL!I70</f>
        <v>0</v>
      </c>
      <c r="J70" s="168">
        <f>ELIGIBIL!J70+NEELIGIBIL!J70</f>
        <v>0</v>
      </c>
      <c r="K70" s="408">
        <f>ELIGIBIL!K70+NEELIGIBIL!K70</f>
        <v>0</v>
      </c>
      <c r="L70" s="133">
        <f>ELIGIBIL!L70+NEELIGIBIL!L70</f>
        <v>73403.33</v>
      </c>
      <c r="M70" s="172">
        <f>ELIGIBIL!M70+NEELIGIBIL!M70</f>
        <v>13946.6327</v>
      </c>
      <c r="N70" s="415">
        <f>ELIGIBIL!N70+NEELIGIBIL!N70</f>
        <v>87349.962700000004</v>
      </c>
    </row>
    <row r="71" spans="1:14" ht="21" hidden="1" x14ac:dyDescent="0.35">
      <c r="A71" s="14"/>
      <c r="B71" s="41" t="s">
        <v>133</v>
      </c>
      <c r="C71" s="42">
        <f>ELIGIBIL!C71+NEELIGIBIL!C61</f>
        <v>15434.33</v>
      </c>
      <c r="D71" s="42">
        <f>ELIGIBIL!D71+NEELIGIBIL!D61</f>
        <v>2932.5227</v>
      </c>
      <c r="E71" s="393">
        <f>ELIGIBIL!E71+NEELIGIBIL!E61</f>
        <v>18366.852699999999</v>
      </c>
      <c r="F71" s="288">
        <f>ELIGIBIL!F71+NEELIGIBIL!F61</f>
        <v>2383.17</v>
      </c>
      <c r="G71" s="44">
        <f>ELIGIBIL!G71+NEELIGIBIL!G61</f>
        <v>452.8023</v>
      </c>
      <c r="H71" s="400">
        <f>ELIGIBIL!H71+NEELIGIBIL!H61</f>
        <v>2835.9722999999999</v>
      </c>
      <c r="I71" s="255">
        <f>ELIGIBIL!I71+NEELIGIBIL!I61</f>
        <v>13051.15</v>
      </c>
      <c r="J71" s="168">
        <f>ELIGIBIL!J71+NEELIGIBIL!J61</f>
        <v>2740.7414999999996</v>
      </c>
      <c r="K71" s="408">
        <f>ELIGIBIL!K71+NEELIGIBIL!K61</f>
        <v>15791.8915</v>
      </c>
      <c r="L71" s="133">
        <f>ELIGIBIL!L71+NEELIGIBIL!L61</f>
        <v>15434.33</v>
      </c>
      <c r="M71" s="172">
        <f>ELIGIBIL!M71+NEELIGIBIL!M61</f>
        <v>3193.5437999999995</v>
      </c>
      <c r="N71" s="415">
        <f>ELIGIBIL!N71+NEELIGIBIL!N61</f>
        <v>18627.863799999999</v>
      </c>
    </row>
    <row r="72" spans="1:14" ht="21" hidden="1" x14ac:dyDescent="0.35">
      <c r="A72" s="14"/>
      <c r="B72" s="41" t="s">
        <v>134</v>
      </c>
      <c r="C72" s="42">
        <f>ELIGIBIL!C72+NEELIGIBIL!C71</f>
        <v>3421.81</v>
      </c>
      <c r="D72" s="42">
        <f>ELIGIBIL!D72+NEELIGIBIL!D71</f>
        <v>650.14390000000003</v>
      </c>
      <c r="E72" s="393">
        <f>ELIGIBIL!E72+NEELIGIBIL!E71</f>
        <v>4071.9539</v>
      </c>
      <c r="F72" s="288">
        <f>ELIGIBIL!F72+NEELIGIBIL!F71</f>
        <v>3421.81</v>
      </c>
      <c r="G72" s="44">
        <f>ELIGIBIL!G72+NEELIGIBIL!G71</f>
        <v>650.14390000000003</v>
      </c>
      <c r="H72" s="400">
        <f>ELIGIBIL!H72+NEELIGIBIL!H71</f>
        <v>4071.9539</v>
      </c>
      <c r="I72" s="255">
        <f>ELIGIBIL!I72+NEELIGIBIL!I71</f>
        <v>0</v>
      </c>
      <c r="J72" s="168">
        <f>ELIGIBIL!J72+NEELIGIBIL!J71</f>
        <v>0</v>
      </c>
      <c r="K72" s="408">
        <f>ELIGIBIL!K72+NEELIGIBIL!K71</f>
        <v>0</v>
      </c>
      <c r="L72" s="133">
        <f>ELIGIBIL!L72+NEELIGIBIL!L71</f>
        <v>3421.81</v>
      </c>
      <c r="M72" s="172">
        <f>ELIGIBIL!M72+NEELIGIBIL!M71</f>
        <v>650.14390000000003</v>
      </c>
      <c r="N72" s="415">
        <f>ELIGIBIL!N72+NEELIGIBIL!N71</f>
        <v>4071.9539</v>
      </c>
    </row>
    <row r="73" spans="1:14" ht="21" hidden="1" x14ac:dyDescent="0.35">
      <c r="A73" s="14"/>
      <c r="B73" s="41" t="s">
        <v>135</v>
      </c>
      <c r="C73" s="42">
        <f>ELIGIBIL!C73+NEELIGIBIL!C73</f>
        <v>18819.330000000002</v>
      </c>
      <c r="D73" s="42">
        <f>ELIGIBIL!D73+NEELIGIBIL!D73</f>
        <v>3575.6727000000005</v>
      </c>
      <c r="E73" s="393">
        <f>ELIGIBIL!E73+NEELIGIBIL!E73</f>
        <v>22395.002700000001</v>
      </c>
      <c r="F73" s="288">
        <f>ELIGIBIL!F73+NEELIGIBIL!F73</f>
        <v>0</v>
      </c>
      <c r="G73" s="44">
        <f>ELIGIBIL!G73+NEELIGIBIL!G73</f>
        <v>0</v>
      </c>
      <c r="H73" s="400">
        <f>ELIGIBIL!H73+NEELIGIBIL!H73</f>
        <v>0</v>
      </c>
      <c r="I73" s="255">
        <f>ELIGIBIL!I73+NEELIGIBIL!I73</f>
        <v>18819.330000000002</v>
      </c>
      <c r="J73" s="168">
        <f>ELIGIBIL!J73+NEELIGIBIL!J73</f>
        <v>3952.0593000000003</v>
      </c>
      <c r="K73" s="408">
        <f>ELIGIBIL!K73+NEELIGIBIL!K73</f>
        <v>22771.389300000003</v>
      </c>
      <c r="L73" s="133">
        <f>ELIGIBIL!L73+NEELIGIBIL!L73</f>
        <v>18819.330000000002</v>
      </c>
      <c r="M73" s="172">
        <f>ELIGIBIL!M73+NEELIGIBIL!M73</f>
        <v>3952.0593000000003</v>
      </c>
      <c r="N73" s="415">
        <f>ELIGIBIL!N73+NEELIGIBIL!N73</f>
        <v>22771.389300000003</v>
      </c>
    </row>
    <row r="74" spans="1:14" ht="21" hidden="1" x14ac:dyDescent="0.35">
      <c r="A74" s="14"/>
      <c r="B74" s="41" t="s">
        <v>136</v>
      </c>
      <c r="C74" s="42">
        <f>ELIGIBIL!C74+NEELIGIBIL!C74</f>
        <v>3232.63</v>
      </c>
      <c r="D74" s="42">
        <f>ELIGIBIL!D74+NEELIGIBIL!D74</f>
        <v>614.19970000000001</v>
      </c>
      <c r="E74" s="393">
        <f>ELIGIBIL!E74+NEELIGIBIL!E74</f>
        <v>3846.8297000000002</v>
      </c>
      <c r="F74" s="288">
        <f>ELIGIBIL!F74+NEELIGIBIL!F74</f>
        <v>0</v>
      </c>
      <c r="G74" s="44">
        <f>ELIGIBIL!G74+NEELIGIBIL!G74</f>
        <v>0</v>
      </c>
      <c r="H74" s="400">
        <f>ELIGIBIL!H74+NEELIGIBIL!H74</f>
        <v>0</v>
      </c>
      <c r="I74" s="255">
        <f>ELIGIBIL!I74+NEELIGIBIL!I74</f>
        <v>3232.63</v>
      </c>
      <c r="J74" s="168">
        <f>ELIGIBIL!J74+NEELIGIBIL!J74</f>
        <v>678.85230000000001</v>
      </c>
      <c r="K74" s="408">
        <f>ELIGIBIL!K74+NEELIGIBIL!K74</f>
        <v>3911.4823000000001</v>
      </c>
      <c r="L74" s="133">
        <f>ELIGIBIL!L74+NEELIGIBIL!L74</f>
        <v>3232.63</v>
      </c>
      <c r="M74" s="172">
        <f>ELIGIBIL!M74+NEELIGIBIL!M74</f>
        <v>678.85230000000001</v>
      </c>
      <c r="N74" s="415">
        <f>ELIGIBIL!N74+NEELIGIBIL!N74</f>
        <v>3911.4823000000001</v>
      </c>
    </row>
    <row r="75" spans="1:14" ht="21" hidden="1" x14ac:dyDescent="0.35">
      <c r="A75" s="14"/>
      <c r="B75" s="41" t="s">
        <v>137</v>
      </c>
      <c r="C75" s="42">
        <f>ELIGIBIL!C75+NEELIGIBIL!C75</f>
        <v>4191.8999999999996</v>
      </c>
      <c r="D75" s="42">
        <f>ELIGIBIL!D75+NEELIGIBIL!D75</f>
        <v>796.4609999999999</v>
      </c>
      <c r="E75" s="393">
        <f>ELIGIBIL!E75+NEELIGIBIL!E75</f>
        <v>4988.3609999999999</v>
      </c>
      <c r="F75" s="288">
        <f>ELIGIBIL!F75+NEELIGIBIL!F75</f>
        <v>4191.8999999999996</v>
      </c>
      <c r="G75" s="44">
        <f>ELIGIBIL!G75+NEELIGIBIL!G75</f>
        <v>796.4609999999999</v>
      </c>
      <c r="H75" s="400">
        <f>ELIGIBIL!H75+NEELIGIBIL!H75</f>
        <v>4988.3609999999999</v>
      </c>
      <c r="I75" s="255">
        <f>ELIGIBIL!I75+NEELIGIBIL!I75</f>
        <v>0</v>
      </c>
      <c r="J75" s="168">
        <f>ELIGIBIL!J75+NEELIGIBIL!J75</f>
        <v>0</v>
      </c>
      <c r="K75" s="408">
        <f>ELIGIBIL!K75+NEELIGIBIL!K75</f>
        <v>0</v>
      </c>
      <c r="L75" s="133">
        <f>ELIGIBIL!L75+NEELIGIBIL!L75</f>
        <v>4191.8999999999996</v>
      </c>
      <c r="M75" s="172">
        <f>ELIGIBIL!M75+NEELIGIBIL!M75</f>
        <v>796.4609999999999</v>
      </c>
      <c r="N75" s="415">
        <f>ELIGIBIL!N75+NEELIGIBIL!N75</f>
        <v>4988.3609999999999</v>
      </c>
    </row>
    <row r="76" spans="1:14" ht="21" hidden="1" x14ac:dyDescent="0.35">
      <c r="A76" s="14"/>
      <c r="B76" s="41" t="s">
        <v>138</v>
      </c>
      <c r="C76" s="42">
        <f>ELIGIBIL!C76+NEELIGIBIL!C76</f>
        <v>24784.02</v>
      </c>
      <c r="D76" s="42">
        <f>ELIGIBIL!D76+NEELIGIBIL!D76</f>
        <v>4708.9638000000004</v>
      </c>
      <c r="E76" s="393">
        <f>ELIGIBIL!E76+NEELIGIBIL!E76</f>
        <v>29492.983800000002</v>
      </c>
      <c r="F76" s="288">
        <f>ELIGIBIL!F76+NEELIGIBIL!F76</f>
        <v>14042.49</v>
      </c>
      <c r="G76" s="44">
        <f>ELIGIBIL!G76+NEELIGIBIL!G76</f>
        <v>2668.0731000000001</v>
      </c>
      <c r="H76" s="400">
        <f>ELIGIBIL!H76+NEELIGIBIL!H76</f>
        <v>16710.563099999999</v>
      </c>
      <c r="I76" s="255">
        <f>ELIGIBIL!I76+NEELIGIBIL!I76</f>
        <v>10741.53</v>
      </c>
      <c r="J76" s="168">
        <f>ELIGIBIL!J76+NEELIGIBIL!J76</f>
        <v>2255.7213000000002</v>
      </c>
      <c r="K76" s="408">
        <f>ELIGIBIL!K76+NEELIGIBIL!K76</f>
        <v>12997.2513</v>
      </c>
      <c r="L76" s="133">
        <f>ELIGIBIL!L76+NEELIGIBIL!L76</f>
        <v>24784.02</v>
      </c>
      <c r="M76" s="172">
        <f>ELIGIBIL!M76+NEELIGIBIL!M76</f>
        <v>4923.7944000000007</v>
      </c>
      <c r="N76" s="415">
        <f>ELIGIBIL!N76+NEELIGIBIL!N76</f>
        <v>29707.814399999999</v>
      </c>
    </row>
    <row r="77" spans="1:14" ht="17.25" hidden="1" customHeight="1" x14ac:dyDescent="0.35">
      <c r="A77" s="14"/>
      <c r="B77" s="41" t="s">
        <v>139</v>
      </c>
      <c r="C77" s="42">
        <f>ELIGIBIL!C77+NEELIGIBIL!C77</f>
        <v>2594.7300000000014</v>
      </c>
      <c r="D77" s="42">
        <f>ELIGIBIL!D77+NEELIGIBIL!D77</f>
        <v>492.99870000000027</v>
      </c>
      <c r="E77" s="393">
        <f>ELIGIBIL!E77+NEELIGIBIL!E77</f>
        <v>3087.7287000000015</v>
      </c>
      <c r="F77" s="288">
        <f>ELIGIBIL!F77+NEELIGIBIL!F77</f>
        <v>2594.73</v>
      </c>
      <c r="G77" s="44">
        <f>ELIGIBIL!G77+NEELIGIBIL!G77</f>
        <v>492.99869999999999</v>
      </c>
      <c r="H77" s="400">
        <f>ELIGIBIL!H77+NEELIGIBIL!H77</f>
        <v>3087.7287000000001</v>
      </c>
      <c r="I77" s="255">
        <f>ELIGIBIL!I77+NEELIGIBIL!I77</f>
        <v>0</v>
      </c>
      <c r="J77" s="168">
        <f>ELIGIBIL!J77+NEELIGIBIL!J77</f>
        <v>0</v>
      </c>
      <c r="K77" s="408">
        <f>ELIGIBIL!K77+NEELIGIBIL!K77</f>
        <v>0</v>
      </c>
      <c r="L77" s="133">
        <f>ELIGIBIL!L77+NEELIGIBIL!L77</f>
        <v>2594.73</v>
      </c>
      <c r="M77" s="172">
        <f>ELIGIBIL!M77+NEELIGIBIL!M77</f>
        <v>492.99869999999999</v>
      </c>
      <c r="N77" s="415">
        <f>ELIGIBIL!N77+NEELIGIBIL!N77</f>
        <v>3087.7287000000001</v>
      </c>
    </row>
    <row r="78" spans="1:14" ht="18.75" customHeight="1" x14ac:dyDescent="0.35">
      <c r="A78" s="14"/>
      <c r="B78" s="40" t="s">
        <v>141</v>
      </c>
      <c r="C78" s="81">
        <f>ELIGIBIL!C78+NEELIGIBIL!C78</f>
        <v>191065.97</v>
      </c>
      <c r="D78" s="81">
        <f>ELIGIBIL!D78+NEELIGIBIL!D78</f>
        <v>36302.534299999999</v>
      </c>
      <c r="E78" s="242">
        <f>ELIGIBIL!E78+NEELIGIBIL!E78</f>
        <v>227368.5043</v>
      </c>
      <c r="F78" s="303">
        <f>ELIGIBIL!F78+NEELIGIBIL!F78</f>
        <v>4977.8999999999996</v>
      </c>
      <c r="G78" s="82">
        <f>ELIGIBIL!G78+NEELIGIBIL!G78</f>
        <v>945.80099999999993</v>
      </c>
      <c r="H78" s="304">
        <f>ELIGIBIL!H78+NEELIGIBIL!H78</f>
        <v>5923.7009999999991</v>
      </c>
      <c r="I78" s="263">
        <f>ELIGIBIL!I78+NEELIGIBIL!I78</f>
        <v>186088.07</v>
      </c>
      <c r="J78" s="154">
        <f>ELIGIBIL!J78+NEELIGIBIL!J78</f>
        <v>39078.494700000003</v>
      </c>
      <c r="K78" s="324">
        <f>ELIGIBIL!K78+NEELIGIBIL!K78</f>
        <v>225166.56470000002</v>
      </c>
      <c r="L78" s="334">
        <f>ELIGIBIL!L78+NEELIGIBIL!L78</f>
        <v>191065.97</v>
      </c>
      <c r="M78" s="139">
        <f>ELIGIBIL!M78+NEELIGIBIL!M78</f>
        <v>40024.295700000002</v>
      </c>
      <c r="N78" s="335">
        <f>ELIGIBIL!N78+NEELIGIBIL!N78</f>
        <v>231090.26570000002</v>
      </c>
    </row>
    <row r="79" spans="1:14" ht="17.25" hidden="1" customHeight="1" x14ac:dyDescent="0.35">
      <c r="A79" s="14"/>
      <c r="B79" s="41" t="s">
        <v>142</v>
      </c>
      <c r="C79" s="42">
        <f>ELIGIBIL!C79+NEELIGIBIL!C79</f>
        <v>45183.89</v>
      </c>
      <c r="D79" s="42">
        <f>ELIGIBIL!D79+NEELIGIBIL!D79</f>
        <v>8584.9390999999996</v>
      </c>
      <c r="E79" s="393">
        <f>ELIGIBIL!E79+NEELIGIBIL!E79</f>
        <v>53768.829100000003</v>
      </c>
      <c r="F79" s="288">
        <f>ELIGIBIL!F79+NEELIGIBIL!F79</f>
        <v>0</v>
      </c>
      <c r="G79" s="44">
        <f>ELIGIBIL!G79+NEELIGIBIL!G79</f>
        <v>0</v>
      </c>
      <c r="H79" s="400">
        <f>ELIGIBIL!H79+NEELIGIBIL!H79</f>
        <v>0</v>
      </c>
      <c r="I79" s="255">
        <f>ELIGIBIL!I79+NEELIGIBIL!I79</f>
        <v>45183.89</v>
      </c>
      <c r="J79" s="168">
        <f>ELIGIBIL!J79+NEELIGIBIL!J79</f>
        <v>9488.6168999999991</v>
      </c>
      <c r="K79" s="408">
        <f>ELIGIBIL!K79+NEELIGIBIL!K79</f>
        <v>54672.5069</v>
      </c>
      <c r="L79" s="133">
        <f>ELIGIBIL!L79+NEELIGIBIL!L79</f>
        <v>45183.89</v>
      </c>
      <c r="M79" s="172">
        <f>ELIGIBIL!M79+NEELIGIBIL!M79</f>
        <v>9488.6168999999991</v>
      </c>
      <c r="N79" s="415">
        <f>ELIGIBIL!N79+NEELIGIBIL!N79</f>
        <v>54672.5069</v>
      </c>
    </row>
    <row r="80" spans="1:14" ht="17.25" hidden="1" customHeight="1" x14ac:dyDescent="0.35">
      <c r="A80" s="14"/>
      <c r="B80" s="41" t="s">
        <v>143</v>
      </c>
      <c r="C80" s="42">
        <f>ELIGIBIL!C80+NEELIGIBIL!C80</f>
        <v>73403.33</v>
      </c>
      <c r="D80" s="42">
        <f>ELIGIBIL!D80+NEELIGIBIL!D80</f>
        <v>13946.6327</v>
      </c>
      <c r="E80" s="393">
        <f>ELIGIBIL!E80+NEELIGIBIL!E80</f>
        <v>87349.962700000004</v>
      </c>
      <c r="F80" s="288">
        <f>ELIGIBIL!F80+NEELIGIBIL!F80</f>
        <v>0</v>
      </c>
      <c r="G80" s="44">
        <f>ELIGIBIL!G80+NEELIGIBIL!G80</f>
        <v>0</v>
      </c>
      <c r="H80" s="400">
        <f>ELIGIBIL!H80+NEELIGIBIL!H80</f>
        <v>0</v>
      </c>
      <c r="I80" s="255">
        <f>ELIGIBIL!I80+NEELIGIBIL!I80</f>
        <v>73403.33</v>
      </c>
      <c r="J80" s="168">
        <f>ELIGIBIL!J80+NEELIGIBIL!J80</f>
        <v>15414.6993</v>
      </c>
      <c r="K80" s="408">
        <f>ELIGIBIL!K80+NEELIGIBIL!K80</f>
        <v>88818.029299999995</v>
      </c>
      <c r="L80" s="133">
        <f>ELIGIBIL!L80+NEELIGIBIL!L80</f>
        <v>73403.33</v>
      </c>
      <c r="M80" s="172">
        <f>ELIGIBIL!M80+NEELIGIBIL!M80</f>
        <v>15414.6993</v>
      </c>
      <c r="N80" s="415">
        <f>ELIGIBIL!N80+NEELIGIBIL!N80</f>
        <v>88818.029299999995</v>
      </c>
    </row>
    <row r="81" spans="1:14" ht="17.25" hidden="1" customHeight="1" x14ac:dyDescent="0.35">
      <c r="A81" s="14"/>
      <c r="B81" s="41" t="s">
        <v>144</v>
      </c>
      <c r="C81" s="42">
        <f>ELIGIBIL!C81+NEELIGIBIL!C81</f>
        <v>15434.33</v>
      </c>
      <c r="D81" s="42">
        <f>ELIGIBIL!D81+NEELIGIBIL!D81</f>
        <v>2932.5227</v>
      </c>
      <c r="E81" s="393">
        <f>ELIGIBIL!E81+NEELIGIBIL!E81</f>
        <v>18366.852699999999</v>
      </c>
      <c r="F81" s="288">
        <f>ELIGIBIL!F81+NEELIGIBIL!F81</f>
        <v>2383.17</v>
      </c>
      <c r="G81" s="44">
        <f>ELIGIBIL!G81+NEELIGIBIL!G81</f>
        <v>452.8023</v>
      </c>
      <c r="H81" s="400">
        <f>ELIGIBIL!H81+NEELIGIBIL!H81</f>
        <v>2835.9722999999999</v>
      </c>
      <c r="I81" s="255">
        <f>ELIGIBIL!I81+NEELIGIBIL!I81</f>
        <v>13051.16</v>
      </c>
      <c r="J81" s="168">
        <f>ELIGIBIL!J81+NEELIGIBIL!J81</f>
        <v>2740.7435999999998</v>
      </c>
      <c r="K81" s="408">
        <f>ELIGIBIL!K81+NEELIGIBIL!K81</f>
        <v>15791.9036</v>
      </c>
      <c r="L81" s="133">
        <f>ELIGIBIL!L81+NEELIGIBIL!L81</f>
        <v>15434.33</v>
      </c>
      <c r="M81" s="172">
        <f>ELIGIBIL!M81+NEELIGIBIL!M81</f>
        <v>3193.5458999999996</v>
      </c>
      <c r="N81" s="415">
        <f>ELIGIBIL!N81+NEELIGIBIL!N81</f>
        <v>18627.875899999999</v>
      </c>
    </row>
    <row r="82" spans="1:14" ht="17.25" hidden="1" customHeight="1" x14ac:dyDescent="0.35">
      <c r="A82" s="14"/>
      <c r="B82" s="41" t="s">
        <v>145</v>
      </c>
      <c r="C82" s="42">
        <f>ELIGIBIL!C82+NEELIGIBIL!C82</f>
        <v>3421.81</v>
      </c>
      <c r="D82" s="42">
        <f>ELIGIBIL!D82+NEELIGIBIL!D82</f>
        <v>650.14390000000003</v>
      </c>
      <c r="E82" s="393">
        <f>ELIGIBIL!E82+NEELIGIBIL!E82</f>
        <v>4071.9539</v>
      </c>
      <c r="F82" s="288">
        <f>ELIGIBIL!F82+NEELIGIBIL!F82</f>
        <v>0</v>
      </c>
      <c r="G82" s="44">
        <f>ELIGIBIL!G82+NEELIGIBIL!G82</f>
        <v>0</v>
      </c>
      <c r="H82" s="400">
        <f>ELIGIBIL!H82+NEELIGIBIL!H82</f>
        <v>0</v>
      </c>
      <c r="I82" s="255">
        <f>ELIGIBIL!I82+NEELIGIBIL!I82</f>
        <v>3421.81</v>
      </c>
      <c r="J82" s="168">
        <f>ELIGIBIL!J82+NEELIGIBIL!J82</f>
        <v>718.58010000000002</v>
      </c>
      <c r="K82" s="408">
        <f>ELIGIBIL!K82+NEELIGIBIL!K82</f>
        <v>4140.3900999999996</v>
      </c>
      <c r="L82" s="133">
        <f>ELIGIBIL!L82+NEELIGIBIL!L82</f>
        <v>3421.81</v>
      </c>
      <c r="M82" s="172">
        <f>ELIGIBIL!M82+NEELIGIBIL!M82</f>
        <v>718.58010000000002</v>
      </c>
      <c r="N82" s="415">
        <f>ELIGIBIL!N82+NEELIGIBIL!N82</f>
        <v>4140.3900999999996</v>
      </c>
    </row>
    <row r="83" spans="1:14" ht="17.25" hidden="1" customHeight="1" x14ac:dyDescent="0.35">
      <c r="A83" s="14"/>
      <c r="B83" s="41" t="s">
        <v>146</v>
      </c>
      <c r="C83" s="42">
        <f>ELIGIBIL!C83+NEELIGIBIL!C83</f>
        <v>18819.330000000002</v>
      </c>
      <c r="D83" s="42">
        <f>ELIGIBIL!D83+NEELIGIBIL!D83</f>
        <v>3575.6727000000005</v>
      </c>
      <c r="E83" s="393">
        <f>ELIGIBIL!E83+NEELIGIBIL!E83</f>
        <v>22395.002700000001</v>
      </c>
      <c r="F83" s="288">
        <f>ELIGIBIL!F83+NEELIGIBIL!F83</f>
        <v>0</v>
      </c>
      <c r="G83" s="44">
        <f>ELIGIBIL!G83+NEELIGIBIL!G83</f>
        <v>0</v>
      </c>
      <c r="H83" s="400">
        <f>ELIGIBIL!H83+NEELIGIBIL!H83</f>
        <v>0</v>
      </c>
      <c r="I83" s="255">
        <f>ELIGIBIL!I83+NEELIGIBIL!I83</f>
        <v>18819.330000000002</v>
      </c>
      <c r="J83" s="168">
        <f>ELIGIBIL!J83+NEELIGIBIL!J83</f>
        <v>3952.0593000000003</v>
      </c>
      <c r="K83" s="408">
        <f>ELIGIBIL!K83+NEELIGIBIL!K83</f>
        <v>22771.389300000003</v>
      </c>
      <c r="L83" s="133">
        <f>ELIGIBIL!L83+NEELIGIBIL!L83</f>
        <v>18819.330000000002</v>
      </c>
      <c r="M83" s="172">
        <f>ELIGIBIL!M83+NEELIGIBIL!M83</f>
        <v>3952.0593000000003</v>
      </c>
      <c r="N83" s="415">
        <f>ELIGIBIL!N83+NEELIGIBIL!N83</f>
        <v>22771.389300000003</v>
      </c>
    </row>
    <row r="84" spans="1:14" ht="17.25" hidden="1" customHeight="1" x14ac:dyDescent="0.35">
      <c r="A84" s="14"/>
      <c r="B84" s="41" t="s">
        <v>147</v>
      </c>
      <c r="C84" s="42">
        <f>ELIGIBIL!C84+NEELIGIBIL!C84</f>
        <v>3232.63</v>
      </c>
      <c r="D84" s="42">
        <f>ELIGIBIL!D84+NEELIGIBIL!D84</f>
        <v>614.19970000000001</v>
      </c>
      <c r="E84" s="393">
        <f>ELIGIBIL!E84+NEELIGIBIL!E84</f>
        <v>3846.8297000000002</v>
      </c>
      <c r="F84" s="288">
        <f>ELIGIBIL!F84+NEELIGIBIL!F84</f>
        <v>0</v>
      </c>
      <c r="G84" s="44">
        <f>ELIGIBIL!G84+NEELIGIBIL!G84</f>
        <v>0</v>
      </c>
      <c r="H84" s="400">
        <f>ELIGIBIL!H84+NEELIGIBIL!H84</f>
        <v>0</v>
      </c>
      <c r="I84" s="255">
        <f>ELIGIBIL!I84+NEELIGIBIL!I84</f>
        <v>3232.63</v>
      </c>
      <c r="J84" s="168">
        <f>ELIGIBIL!J84+NEELIGIBIL!J84</f>
        <v>678.85230000000001</v>
      </c>
      <c r="K84" s="408">
        <f>ELIGIBIL!K84+NEELIGIBIL!K84</f>
        <v>3911.4823000000001</v>
      </c>
      <c r="L84" s="133">
        <f>ELIGIBIL!L84+NEELIGIBIL!L84</f>
        <v>3232.63</v>
      </c>
      <c r="M84" s="172">
        <f>ELIGIBIL!M84+NEELIGIBIL!M84</f>
        <v>678.85230000000001</v>
      </c>
      <c r="N84" s="415">
        <f>ELIGIBIL!N84+NEELIGIBIL!N84</f>
        <v>3911.4823000000001</v>
      </c>
    </row>
    <row r="85" spans="1:14" ht="17.25" hidden="1" customHeight="1" x14ac:dyDescent="0.35">
      <c r="A85" s="14"/>
      <c r="B85" s="41" t="s">
        <v>148</v>
      </c>
      <c r="C85" s="42">
        <f>ELIGIBIL!C85+NEELIGIBIL!C85</f>
        <v>4191.8999999999996</v>
      </c>
      <c r="D85" s="42">
        <f>ELIGIBIL!D85+NEELIGIBIL!D85</f>
        <v>796.4609999999999</v>
      </c>
      <c r="E85" s="393">
        <f>ELIGIBIL!E85+NEELIGIBIL!E85</f>
        <v>4988.3609999999999</v>
      </c>
      <c r="F85" s="288">
        <f>ELIGIBIL!F85+NEELIGIBIL!F85</f>
        <v>0</v>
      </c>
      <c r="G85" s="44">
        <f>ELIGIBIL!G85+NEELIGIBIL!G85</f>
        <v>0</v>
      </c>
      <c r="H85" s="400">
        <f>ELIGIBIL!H85+NEELIGIBIL!H85</f>
        <v>0</v>
      </c>
      <c r="I85" s="255">
        <f>ELIGIBIL!I85+NEELIGIBIL!I85</f>
        <v>4191.8999999999996</v>
      </c>
      <c r="J85" s="168">
        <f>ELIGIBIL!J85+NEELIGIBIL!J85</f>
        <v>880.29899999999986</v>
      </c>
      <c r="K85" s="408">
        <f>ELIGIBIL!K85+NEELIGIBIL!K85</f>
        <v>5072.1989999999996</v>
      </c>
      <c r="L85" s="133">
        <f>ELIGIBIL!L85+NEELIGIBIL!L85</f>
        <v>4191.8999999999996</v>
      </c>
      <c r="M85" s="172">
        <f>ELIGIBIL!M85+NEELIGIBIL!M85</f>
        <v>880.29899999999986</v>
      </c>
      <c r="N85" s="415">
        <f>ELIGIBIL!N85+NEELIGIBIL!N85</f>
        <v>5072.1989999999996</v>
      </c>
    </row>
    <row r="86" spans="1:14" ht="17.25" hidden="1" customHeight="1" x14ac:dyDescent="0.35">
      <c r="A86" s="14"/>
      <c r="B86" s="41" t="s">
        <v>149</v>
      </c>
      <c r="C86" s="42">
        <f>ELIGIBIL!C86+NEELIGIBIL!C86</f>
        <v>24784.02</v>
      </c>
      <c r="D86" s="42">
        <f>ELIGIBIL!D86+NEELIGIBIL!D86</f>
        <v>4708.9638000000004</v>
      </c>
      <c r="E86" s="393">
        <f>ELIGIBIL!E86+NEELIGIBIL!E86</f>
        <v>29492.983800000002</v>
      </c>
      <c r="F86" s="288">
        <f>ELIGIBIL!F86+NEELIGIBIL!F86</f>
        <v>0</v>
      </c>
      <c r="G86" s="44">
        <f>ELIGIBIL!G86+NEELIGIBIL!G86</f>
        <v>0</v>
      </c>
      <c r="H86" s="400">
        <f>ELIGIBIL!H86+NEELIGIBIL!H86</f>
        <v>0</v>
      </c>
      <c r="I86" s="255">
        <f>ELIGIBIL!I86+NEELIGIBIL!I86</f>
        <v>24784.02</v>
      </c>
      <c r="J86" s="168">
        <f>ELIGIBIL!J86+NEELIGIBIL!J86</f>
        <v>5204.6441999999997</v>
      </c>
      <c r="K86" s="408">
        <f>ELIGIBIL!K86+NEELIGIBIL!K86</f>
        <v>29988.664199999999</v>
      </c>
      <c r="L86" s="133">
        <f>ELIGIBIL!L86+NEELIGIBIL!L86</f>
        <v>24784.02</v>
      </c>
      <c r="M86" s="172">
        <f>ELIGIBIL!M86+NEELIGIBIL!M86</f>
        <v>5204.6441999999997</v>
      </c>
      <c r="N86" s="415">
        <f>ELIGIBIL!N86+NEELIGIBIL!N86</f>
        <v>29988.664199999999</v>
      </c>
    </row>
    <row r="87" spans="1:14" ht="24.75" hidden="1" customHeight="1" x14ac:dyDescent="0.35">
      <c r="A87" s="14"/>
      <c r="B87" s="41" t="s">
        <v>150</v>
      </c>
      <c r="C87" s="42">
        <f>ELIGIBIL!C87+NEELIGIBIL!C87</f>
        <v>2594.7300000000014</v>
      </c>
      <c r="D87" s="42">
        <f>ELIGIBIL!D87+NEELIGIBIL!D87</f>
        <v>492.99870000000027</v>
      </c>
      <c r="E87" s="393">
        <f>ELIGIBIL!E87+NEELIGIBIL!E87</f>
        <v>3087.7287000000015</v>
      </c>
      <c r="F87" s="288">
        <f>ELIGIBIL!F87+NEELIGIBIL!F87</f>
        <v>2594.73</v>
      </c>
      <c r="G87" s="44">
        <f>ELIGIBIL!G87+NEELIGIBIL!G87</f>
        <v>492.99869999999999</v>
      </c>
      <c r="H87" s="400">
        <f>ELIGIBIL!H87+NEELIGIBIL!H87</f>
        <v>3087.7287000000001</v>
      </c>
      <c r="I87" s="255">
        <f>ELIGIBIL!I87+NEELIGIBIL!I87</f>
        <v>0</v>
      </c>
      <c r="J87" s="168">
        <f>ELIGIBIL!J87+NEELIGIBIL!J87</f>
        <v>0</v>
      </c>
      <c r="K87" s="408">
        <f>ELIGIBIL!K87+NEELIGIBIL!K87</f>
        <v>0</v>
      </c>
      <c r="L87" s="133">
        <f>ELIGIBIL!L87+NEELIGIBIL!L87</f>
        <v>2594.73</v>
      </c>
      <c r="M87" s="172">
        <f>ELIGIBIL!M87+NEELIGIBIL!M87</f>
        <v>492.99869999999999</v>
      </c>
      <c r="N87" s="415">
        <f>ELIGIBIL!N87+NEELIGIBIL!N87</f>
        <v>3087.7287000000001</v>
      </c>
    </row>
    <row r="88" spans="1:14" ht="22.5" customHeight="1" x14ac:dyDescent="0.35">
      <c r="A88" s="14"/>
      <c r="B88" s="40" t="s">
        <v>66</v>
      </c>
      <c r="C88" s="81">
        <f>ELIGIBIL!C88+NEELIGIBIL!C88</f>
        <v>404927.11</v>
      </c>
      <c r="D88" s="81">
        <f>ELIGIBIL!D88+NEELIGIBIL!D88</f>
        <v>76936.150899999993</v>
      </c>
      <c r="E88" s="242">
        <f>ELIGIBIL!E88+NEELIGIBIL!E88</f>
        <v>481863.26089999999</v>
      </c>
      <c r="F88" s="303">
        <f>ELIGIBIL!F88+NEELIGIBIL!F88</f>
        <v>0</v>
      </c>
      <c r="G88" s="82">
        <f>ELIGIBIL!G88+NEELIGIBIL!G88</f>
        <v>0</v>
      </c>
      <c r="H88" s="304">
        <f>ELIGIBIL!H88+NEELIGIBIL!H88</f>
        <v>0</v>
      </c>
      <c r="I88" s="263">
        <f>ELIGIBIL!I88+NEELIGIBIL!I88</f>
        <v>404927.11000000004</v>
      </c>
      <c r="J88" s="154">
        <f>ELIGIBIL!J88+NEELIGIBIL!J88</f>
        <v>85034.693100000004</v>
      </c>
      <c r="K88" s="324">
        <f>ELIGIBIL!K88+NEELIGIBIL!K88</f>
        <v>489961.80310000002</v>
      </c>
      <c r="L88" s="334">
        <f>ELIGIBIL!L88+NEELIGIBIL!L88</f>
        <v>404927.11000000004</v>
      </c>
      <c r="M88" s="139">
        <f>ELIGIBIL!M88+NEELIGIBIL!M88</f>
        <v>85034.693100000004</v>
      </c>
      <c r="N88" s="335">
        <f>ELIGIBIL!N88+NEELIGIBIL!N88</f>
        <v>489961.80310000002</v>
      </c>
    </row>
    <row r="89" spans="1:14" ht="22.5" customHeight="1" x14ac:dyDescent="0.35">
      <c r="A89" s="198"/>
      <c r="B89" s="460" t="s">
        <v>157</v>
      </c>
      <c r="C89" s="200">
        <f>ELIGIBIL!C89+NEELIGIBIL!C89</f>
        <v>71801.59</v>
      </c>
      <c r="D89" s="200">
        <f>ELIGIBIL!D89+NEELIGIBIL!D89</f>
        <v>13642.302099999999</v>
      </c>
      <c r="E89" s="241">
        <f>ELIGIBIL!E89+NEELIGIBIL!E89</f>
        <v>85443.892099999997</v>
      </c>
      <c r="F89" s="301">
        <f>ELIGIBIL!F89+NEELIGIBIL!F89</f>
        <v>35729.99</v>
      </c>
      <c r="G89" s="201">
        <f>ELIGIBIL!G89+NEELIGIBIL!G89</f>
        <v>6788.6980999999996</v>
      </c>
      <c r="H89" s="302">
        <f>ELIGIBIL!H89+NEELIGIBIL!H89</f>
        <v>42518.688099999999</v>
      </c>
      <c r="I89" s="262">
        <f>ELIGIBIL!I89+NEELIGIBIL!I89</f>
        <v>39377.550000000003</v>
      </c>
      <c r="J89" s="155">
        <f>ELIGIBIL!J89+NEELIGIBIL!J89</f>
        <v>8269.2855</v>
      </c>
      <c r="K89" s="323">
        <f>ELIGIBIL!K89+NEELIGIBIL!K89</f>
        <v>47646.835500000001</v>
      </c>
      <c r="L89" s="332">
        <f>ELIGIBIL!L89+NEELIGIBIL!L89</f>
        <v>75107.540000000008</v>
      </c>
      <c r="M89" s="202">
        <f>ELIGIBIL!M89+NEELIGIBIL!M89</f>
        <v>15057.9836</v>
      </c>
      <c r="N89" s="333">
        <f>ELIGIBIL!N89+NEELIGIBIL!N89</f>
        <v>90165.5236</v>
      </c>
    </row>
    <row r="90" spans="1:14" ht="21" x14ac:dyDescent="0.35">
      <c r="A90" s="14" t="s">
        <v>67</v>
      </c>
      <c r="B90" s="15" t="s">
        <v>68</v>
      </c>
      <c r="C90" s="42">
        <f>ELIGIBIL!C90+NEELIGIBIL!C90</f>
        <v>0</v>
      </c>
      <c r="D90" s="42">
        <f>ELIGIBIL!D90+NEELIGIBIL!D90</f>
        <v>0</v>
      </c>
      <c r="E90" s="393">
        <f>ELIGIBIL!E90+NEELIGIBIL!E90</f>
        <v>0</v>
      </c>
      <c r="F90" s="288">
        <f>ELIGIBIL!F90+NEELIGIBIL!F90</f>
        <v>0</v>
      </c>
      <c r="G90" s="44">
        <f>ELIGIBIL!G90+NEELIGIBIL!G90</f>
        <v>0</v>
      </c>
      <c r="H90" s="400">
        <f>ELIGIBIL!H90+NEELIGIBIL!H90</f>
        <v>0</v>
      </c>
      <c r="I90" s="255">
        <f>ELIGIBIL!I90+NEELIGIBIL!I90</f>
        <v>0</v>
      </c>
      <c r="J90" s="168">
        <f>ELIGIBIL!J90+NEELIGIBIL!J90</f>
        <v>0</v>
      </c>
      <c r="K90" s="408">
        <f>ELIGIBIL!K90+NEELIGIBIL!K90</f>
        <v>0</v>
      </c>
      <c r="L90" s="133">
        <f>ELIGIBIL!L90+NEELIGIBIL!L90</f>
        <v>0</v>
      </c>
      <c r="M90" s="172">
        <f>ELIGIBIL!M90+NEELIGIBIL!M90</f>
        <v>0</v>
      </c>
      <c r="N90" s="415">
        <f>ELIGIBIL!N90+NEELIGIBIL!N90</f>
        <v>0</v>
      </c>
    </row>
    <row r="91" spans="1:14" ht="21" x14ac:dyDescent="0.35">
      <c r="A91" s="14" t="s">
        <v>69</v>
      </c>
      <c r="B91" s="15" t="s">
        <v>70</v>
      </c>
      <c r="C91" s="200">
        <f>ELIGIBIL!C91+NEELIGIBIL!C91</f>
        <v>277725</v>
      </c>
      <c r="D91" s="200">
        <f>ELIGIBIL!D91+NEELIGIBIL!D91</f>
        <v>52767.75</v>
      </c>
      <c r="E91" s="241">
        <f>ELIGIBIL!E91+NEELIGIBIL!E91</f>
        <v>330492.75</v>
      </c>
      <c r="F91" s="301">
        <f>ELIGIBIL!F91+NEELIGIBIL!F91</f>
        <v>0</v>
      </c>
      <c r="G91" s="201">
        <f>ELIGIBIL!G91+NEELIGIBIL!G91</f>
        <v>0</v>
      </c>
      <c r="H91" s="302">
        <f>ELIGIBIL!H91+NEELIGIBIL!H91</f>
        <v>0</v>
      </c>
      <c r="I91" s="262">
        <f>ELIGIBIL!I91+NEELIGIBIL!I91</f>
        <v>277725</v>
      </c>
      <c r="J91" s="155">
        <f>ELIGIBIL!J91+NEELIGIBIL!J91</f>
        <v>58322.25</v>
      </c>
      <c r="K91" s="323">
        <f>ELIGIBIL!K91+NEELIGIBIL!K91</f>
        <v>336047.25</v>
      </c>
      <c r="L91" s="332">
        <f>ELIGIBIL!L91+NEELIGIBIL!L91</f>
        <v>277725</v>
      </c>
      <c r="M91" s="202">
        <f>ELIGIBIL!M91+NEELIGIBIL!M91</f>
        <v>58322.25</v>
      </c>
      <c r="N91" s="333">
        <f>ELIGIBIL!N91+NEELIGIBIL!N91</f>
        <v>336047.25</v>
      </c>
    </row>
    <row r="92" spans="1:14" ht="28.5" customHeight="1" x14ac:dyDescent="0.35">
      <c r="A92" s="14"/>
      <c r="B92" s="15" t="s">
        <v>71</v>
      </c>
      <c r="C92" s="42">
        <f>ELIGIBIL!C92+NEELIGIBIL!C92</f>
        <v>250000</v>
      </c>
      <c r="D92" s="42">
        <f>ELIGIBIL!D92+NEELIGIBIL!D92</f>
        <v>47500</v>
      </c>
      <c r="E92" s="393">
        <f>ELIGIBIL!E92+NEELIGIBIL!E92</f>
        <v>297500</v>
      </c>
      <c r="F92" s="288">
        <f>ELIGIBIL!F92+NEELIGIBIL!F92</f>
        <v>0</v>
      </c>
      <c r="G92" s="44">
        <f>ELIGIBIL!G92+NEELIGIBIL!G92</f>
        <v>0</v>
      </c>
      <c r="H92" s="400">
        <f>ELIGIBIL!H92+NEELIGIBIL!H92</f>
        <v>0</v>
      </c>
      <c r="I92" s="255">
        <f>ELIGIBIL!I92+NEELIGIBIL!I92</f>
        <v>250000</v>
      </c>
      <c r="J92" s="168">
        <f>ELIGIBIL!J92+NEELIGIBIL!J92</f>
        <v>52500</v>
      </c>
      <c r="K92" s="408">
        <f>ELIGIBIL!K92+NEELIGIBIL!K92</f>
        <v>302500</v>
      </c>
      <c r="L92" s="133">
        <f>ELIGIBIL!L92+NEELIGIBIL!L92</f>
        <v>250000</v>
      </c>
      <c r="M92" s="172">
        <f>ELIGIBIL!M92+NEELIGIBIL!M92</f>
        <v>52500</v>
      </c>
      <c r="N92" s="415">
        <f>ELIGIBIL!N92+NEELIGIBIL!N92</f>
        <v>302500</v>
      </c>
    </row>
    <row r="93" spans="1:14" ht="26.25" customHeight="1" x14ac:dyDescent="0.35">
      <c r="A93" s="14"/>
      <c r="B93" s="15" t="s">
        <v>72</v>
      </c>
      <c r="C93" s="42">
        <f>ELIGIBIL!C93+NEELIGIBIL!C93</f>
        <v>0</v>
      </c>
      <c r="D93" s="42">
        <f>ELIGIBIL!D93+NEELIGIBIL!D93</f>
        <v>0</v>
      </c>
      <c r="E93" s="393">
        <f>ELIGIBIL!E93+NEELIGIBIL!E93</f>
        <v>0</v>
      </c>
      <c r="F93" s="288">
        <f>ELIGIBIL!F93+NEELIGIBIL!F93</f>
        <v>0</v>
      </c>
      <c r="G93" s="44">
        <f>ELIGIBIL!G93+NEELIGIBIL!G93</f>
        <v>0</v>
      </c>
      <c r="H93" s="400">
        <f>ELIGIBIL!H93+NEELIGIBIL!H93</f>
        <v>0</v>
      </c>
      <c r="I93" s="255">
        <f>ELIGIBIL!I93+NEELIGIBIL!I93</f>
        <v>0</v>
      </c>
      <c r="J93" s="168">
        <f>ELIGIBIL!J93+NEELIGIBIL!J93</f>
        <v>0</v>
      </c>
      <c r="K93" s="408">
        <f>ELIGIBIL!K93+NEELIGIBIL!K93</f>
        <v>0</v>
      </c>
      <c r="L93" s="133">
        <f>ELIGIBIL!L93+NEELIGIBIL!L93</f>
        <v>0</v>
      </c>
      <c r="M93" s="172">
        <f>ELIGIBIL!M93+NEELIGIBIL!M93</f>
        <v>0</v>
      </c>
      <c r="N93" s="415">
        <f>ELIGIBIL!N93+NEELIGIBIL!N93</f>
        <v>0</v>
      </c>
    </row>
    <row r="94" spans="1:14" ht="26.25" customHeight="1" x14ac:dyDescent="0.35">
      <c r="A94" s="14"/>
      <c r="B94" s="15" t="s">
        <v>158</v>
      </c>
      <c r="C94" s="42">
        <f>ELIGIBIL!C94+NEELIGIBIL!C94</f>
        <v>27725</v>
      </c>
      <c r="D94" s="42">
        <f>ELIGIBIL!D94+NEELIGIBIL!D94</f>
        <v>5267.75</v>
      </c>
      <c r="E94" s="393">
        <f>ELIGIBIL!E94+NEELIGIBIL!E94</f>
        <v>32992.75</v>
      </c>
      <c r="F94" s="288">
        <f>ELIGIBIL!F94+NEELIGIBIL!F94</f>
        <v>0</v>
      </c>
      <c r="G94" s="44">
        <f>ELIGIBIL!G94+NEELIGIBIL!G94</f>
        <v>0</v>
      </c>
      <c r="H94" s="400">
        <f>ELIGIBIL!H94+NEELIGIBIL!H94</f>
        <v>0</v>
      </c>
      <c r="I94" s="255">
        <f>ELIGIBIL!I94+NEELIGIBIL!I94</f>
        <v>27725</v>
      </c>
      <c r="J94" s="168">
        <f>ELIGIBIL!J94+NEELIGIBIL!J94</f>
        <v>5822.25</v>
      </c>
      <c r="K94" s="408">
        <f>ELIGIBIL!K94+NEELIGIBIL!K94</f>
        <v>33547.25</v>
      </c>
      <c r="L94" s="133">
        <f>ELIGIBIL!L94+NEELIGIBIL!L94</f>
        <v>27725</v>
      </c>
      <c r="M94" s="172">
        <f>ELIGIBIL!M94+NEELIGIBIL!M94</f>
        <v>5822.25</v>
      </c>
      <c r="N94" s="415">
        <f>ELIGIBIL!N94+NEELIGIBIL!N94</f>
        <v>33547.25</v>
      </c>
    </row>
    <row r="95" spans="1:14" ht="42" x14ac:dyDescent="0.35">
      <c r="A95" s="14" t="s">
        <v>73</v>
      </c>
      <c r="B95" s="16" t="s">
        <v>74</v>
      </c>
      <c r="C95" s="47">
        <f>ELIGIBIL!C95+NEELIGIBIL!C95</f>
        <v>0</v>
      </c>
      <c r="D95" s="47">
        <f>ELIGIBIL!D95+NEELIGIBIL!D95</f>
        <v>0</v>
      </c>
      <c r="E95" s="387">
        <f>ELIGIBIL!E95+NEELIGIBIL!E95</f>
        <v>0</v>
      </c>
      <c r="F95" s="296">
        <f>ELIGIBIL!F95+NEELIGIBIL!F95</f>
        <v>0</v>
      </c>
      <c r="G95" s="49">
        <f>ELIGIBIL!G95+NEELIGIBIL!G95</f>
        <v>0</v>
      </c>
      <c r="H95" s="397">
        <f>ELIGIBIL!H95+NEELIGIBIL!H95</f>
        <v>0</v>
      </c>
      <c r="I95" s="259">
        <f>ELIGIBIL!I95+NEELIGIBIL!I95</f>
        <v>0</v>
      </c>
      <c r="J95" s="166">
        <f>ELIGIBIL!J95+NEELIGIBIL!J95</f>
        <v>0</v>
      </c>
      <c r="K95" s="405">
        <f>ELIGIBIL!K95+NEELIGIBIL!K95</f>
        <v>0</v>
      </c>
      <c r="L95" s="136">
        <f>ELIGIBIL!L95+NEELIGIBIL!L95</f>
        <v>0</v>
      </c>
      <c r="M95" s="170">
        <f>ELIGIBIL!M95+NEELIGIBIL!M95</f>
        <v>0</v>
      </c>
      <c r="N95" s="411">
        <f>ELIGIBIL!N95+NEELIGIBIL!N95</f>
        <v>0</v>
      </c>
    </row>
    <row r="96" spans="1:14" ht="21" x14ac:dyDescent="0.35">
      <c r="A96" s="14" t="s">
        <v>75</v>
      </c>
      <c r="B96" s="16" t="s">
        <v>76</v>
      </c>
      <c r="C96" s="42">
        <v>0</v>
      </c>
      <c r="D96" s="43">
        <f t="shared" ref="D96:D97" si="23">C96*19%</f>
        <v>0</v>
      </c>
      <c r="E96" s="230">
        <f t="shared" ref="E96:E97" si="24">C96+D96</f>
        <v>0</v>
      </c>
      <c r="F96" s="288">
        <v>0</v>
      </c>
      <c r="G96" s="45">
        <f t="shared" ref="G96:G97" si="25">F96*19%</f>
        <v>0</v>
      </c>
      <c r="H96" s="289">
        <f t="shared" ref="H96:H97" si="26">F96+G96</f>
        <v>0</v>
      </c>
      <c r="I96" s="255">
        <f t="shared" ref="I96:N97" si="27">C96-F96</f>
        <v>0</v>
      </c>
      <c r="J96" s="161">
        <f t="shared" si="27"/>
        <v>0</v>
      </c>
      <c r="K96" s="316">
        <f t="shared" si="27"/>
        <v>0</v>
      </c>
      <c r="L96" s="133">
        <f t="shared" si="27"/>
        <v>0</v>
      </c>
      <c r="M96" s="134">
        <f t="shared" si="27"/>
        <v>0</v>
      </c>
      <c r="N96" s="135">
        <f t="shared" si="27"/>
        <v>0</v>
      </c>
    </row>
    <row r="97" spans="1:19" ht="21" x14ac:dyDescent="0.35">
      <c r="A97" s="14" t="s">
        <v>77</v>
      </c>
      <c r="B97" s="16" t="s">
        <v>78</v>
      </c>
      <c r="C97" s="42">
        <v>0</v>
      </c>
      <c r="D97" s="43">
        <f t="shared" si="23"/>
        <v>0</v>
      </c>
      <c r="E97" s="230">
        <f t="shared" si="24"/>
        <v>0</v>
      </c>
      <c r="F97" s="288">
        <v>0</v>
      </c>
      <c r="G97" s="45">
        <f t="shared" si="25"/>
        <v>0</v>
      </c>
      <c r="H97" s="289">
        <f t="shared" si="26"/>
        <v>0</v>
      </c>
      <c r="I97" s="255">
        <f t="shared" si="27"/>
        <v>0</v>
      </c>
      <c r="J97" s="161">
        <f t="shared" si="27"/>
        <v>0</v>
      </c>
      <c r="K97" s="316">
        <f t="shared" si="27"/>
        <v>0</v>
      </c>
      <c r="L97" s="133">
        <f t="shared" si="27"/>
        <v>0</v>
      </c>
      <c r="M97" s="134">
        <f t="shared" si="27"/>
        <v>0</v>
      </c>
      <c r="N97" s="135">
        <f t="shared" si="27"/>
        <v>0</v>
      </c>
    </row>
    <row r="98" spans="1:19" ht="21.75" thickBot="1" x14ac:dyDescent="0.4">
      <c r="A98" s="498" t="s">
        <v>79</v>
      </c>
      <c r="B98" s="499"/>
      <c r="C98" s="70">
        <f t="shared" ref="C98:N98" si="28">C47+C90+C91+C95+C96+C97</f>
        <v>1519957.6999999997</v>
      </c>
      <c r="D98" s="70">
        <f t="shared" si="28"/>
        <v>288791.96299999999</v>
      </c>
      <c r="E98" s="228">
        <f t="shared" si="28"/>
        <v>1808749.6629999997</v>
      </c>
      <c r="F98" s="284">
        <f t="shared" si="28"/>
        <v>475017.23</v>
      </c>
      <c r="G98" s="69">
        <f t="shared" si="28"/>
        <v>90253.273699999991</v>
      </c>
      <c r="H98" s="285">
        <f t="shared" si="28"/>
        <v>565270.5037</v>
      </c>
      <c r="I98" s="253">
        <f t="shared" si="28"/>
        <v>1048246.4199999999</v>
      </c>
      <c r="J98" s="149">
        <f t="shared" si="28"/>
        <v>220131.74819999997</v>
      </c>
      <c r="K98" s="314">
        <f t="shared" si="28"/>
        <v>1268378.1682</v>
      </c>
      <c r="L98" s="128">
        <f t="shared" si="28"/>
        <v>1523263.65</v>
      </c>
      <c r="M98" s="129">
        <f t="shared" si="28"/>
        <v>310385.02189999999</v>
      </c>
      <c r="N98" s="130">
        <f t="shared" si="28"/>
        <v>1833648.6719</v>
      </c>
      <c r="P98" s="173"/>
      <c r="Q98" s="173"/>
      <c r="R98" s="173"/>
      <c r="S98" s="101"/>
    </row>
    <row r="99" spans="1:19" ht="21" x14ac:dyDescent="0.25">
      <c r="A99" s="506" t="s">
        <v>80</v>
      </c>
      <c r="B99" s="507"/>
      <c r="C99" s="507"/>
      <c r="D99" s="507"/>
      <c r="E99" s="507"/>
      <c r="F99" s="281"/>
      <c r="G99" s="282"/>
      <c r="H99" s="283"/>
      <c r="I99" s="148"/>
      <c r="J99" s="148"/>
      <c r="K99" s="148"/>
      <c r="L99" s="126"/>
      <c r="M99" s="328"/>
      <c r="N99" s="127"/>
      <c r="P99" t="s">
        <v>155</v>
      </c>
    </row>
    <row r="100" spans="1:19" s="2" customFormat="1" ht="21" x14ac:dyDescent="0.35">
      <c r="A100" s="39" t="s">
        <v>81</v>
      </c>
      <c r="B100" s="203" t="s">
        <v>82</v>
      </c>
      <c r="C100" s="99">
        <f>ELIGIBIL!C100+NEELIGIBIL!C100</f>
        <v>5583.45</v>
      </c>
      <c r="D100" s="99">
        <f>ELIGIBIL!D100+NEELIGIBIL!D100</f>
        <v>1060.8554999999999</v>
      </c>
      <c r="E100" s="229">
        <f>ELIGIBIL!E100+NEELIGIBIL!E100</f>
        <v>6644.3054999999995</v>
      </c>
      <c r="F100" s="286">
        <f>ELIGIBIL!F100+NEELIGIBIL!F100</f>
        <v>1715.66</v>
      </c>
      <c r="G100" s="98">
        <f>ELIGIBIL!G100+NEELIGIBIL!G100</f>
        <v>325.97540000000004</v>
      </c>
      <c r="H100" s="287">
        <f>ELIGIBIL!H100+NEELIGIBIL!H100</f>
        <v>2041.6354000000001</v>
      </c>
      <c r="I100" s="254">
        <f>ELIGIBIL!I100+NEELIGIBIL!I100</f>
        <v>3867.79</v>
      </c>
      <c r="J100" s="174">
        <f>ELIGIBIL!J100+NEELIGIBIL!J100</f>
        <v>812.23590000000002</v>
      </c>
      <c r="K100" s="315">
        <f>ELIGIBIL!K100+NEELIGIBIL!K100</f>
        <v>4680.0258999999996</v>
      </c>
      <c r="L100" s="175">
        <f>ELIGIBIL!L100+NEELIGIBIL!L100</f>
        <v>5583.45</v>
      </c>
      <c r="M100" s="208">
        <f>ELIGIBIL!M100+NEELIGIBIL!M100</f>
        <v>1138.2112999999999</v>
      </c>
      <c r="N100" s="209">
        <f>ELIGIBIL!N100+NEELIGIBIL!N100</f>
        <v>6721.6612999999998</v>
      </c>
    </row>
    <row r="101" spans="1:19" ht="47.25" customHeight="1" x14ac:dyDescent="0.25">
      <c r="A101" s="14"/>
      <c r="B101" s="25" t="s">
        <v>83</v>
      </c>
      <c r="C101" s="47">
        <f>ELIGIBIL!C101+NEELIGIBIL!C101</f>
        <v>5583.45</v>
      </c>
      <c r="D101" s="47">
        <f>ELIGIBIL!D101+NEELIGIBIL!D101</f>
        <v>1060.8554999999999</v>
      </c>
      <c r="E101" s="387">
        <f>ELIGIBIL!E101+NEELIGIBIL!E101</f>
        <v>6644.3054999999995</v>
      </c>
      <c r="F101" s="296">
        <f>ELIGIBIL!F101+NEELIGIBIL!F101</f>
        <v>1715.66</v>
      </c>
      <c r="G101" s="49">
        <f>ELIGIBIL!G101+NEELIGIBIL!G101</f>
        <v>325.97540000000004</v>
      </c>
      <c r="H101" s="397">
        <f>ELIGIBIL!H101+NEELIGIBIL!H101</f>
        <v>2041.6354000000001</v>
      </c>
      <c r="I101" s="259">
        <f>ELIGIBIL!I101+NEELIGIBIL!I101</f>
        <v>3867.79</v>
      </c>
      <c r="J101" s="166">
        <f>ELIGIBIL!J101+NEELIGIBIL!J101</f>
        <v>812.23590000000002</v>
      </c>
      <c r="K101" s="405">
        <f>ELIGIBIL!K101+NEELIGIBIL!K101</f>
        <v>4680.0258999999996</v>
      </c>
      <c r="L101" s="136">
        <f>ELIGIBIL!L101+NEELIGIBIL!L101</f>
        <v>5583.45</v>
      </c>
      <c r="M101" s="170">
        <f>ELIGIBIL!M101+NEELIGIBIL!M101</f>
        <v>1138.2112999999999</v>
      </c>
      <c r="N101" s="411">
        <f>ELIGIBIL!N101+NEELIGIBIL!N101</f>
        <v>6721.6612999999998</v>
      </c>
    </row>
    <row r="102" spans="1:19" ht="21.75" thickBot="1" x14ac:dyDescent="0.4">
      <c r="A102" s="9"/>
      <c r="B102" s="10" t="s">
        <v>84</v>
      </c>
      <c r="C102" s="42">
        <v>0</v>
      </c>
      <c r="D102" s="43">
        <f t="shared" ref="D102" si="29">C102*19%</f>
        <v>0</v>
      </c>
      <c r="E102" s="230">
        <f t="shared" ref="E102" si="30">C102+D102</f>
        <v>0</v>
      </c>
      <c r="F102" s="288">
        <v>0</v>
      </c>
      <c r="G102" s="45">
        <f t="shared" ref="G102" si="31">F102*19%</f>
        <v>0</v>
      </c>
      <c r="H102" s="289">
        <f t="shared" ref="H102" si="32">F102+G102</f>
        <v>0</v>
      </c>
      <c r="I102" s="255">
        <f t="shared" ref="I102:N103" si="33">C102-F102</f>
        <v>0</v>
      </c>
      <c r="J102" s="161">
        <f t="shared" si="33"/>
        <v>0</v>
      </c>
      <c r="K102" s="316">
        <f t="shared" si="33"/>
        <v>0</v>
      </c>
      <c r="L102" s="133">
        <f t="shared" si="33"/>
        <v>0</v>
      </c>
      <c r="M102" s="134">
        <f t="shared" si="33"/>
        <v>0</v>
      </c>
      <c r="N102" s="135">
        <f t="shared" si="33"/>
        <v>0</v>
      </c>
    </row>
    <row r="103" spans="1:19" s="2" customFormat="1" ht="21.75" thickTop="1" x14ac:dyDescent="0.35">
      <c r="A103" s="186" t="s">
        <v>85</v>
      </c>
      <c r="B103" s="204" t="s">
        <v>86</v>
      </c>
      <c r="C103" s="188">
        <f t="shared" ref="C103:H103" si="34">SUM(C104:C108)</f>
        <v>8477.7800000000007</v>
      </c>
      <c r="D103" s="188">
        <f t="shared" si="34"/>
        <v>0</v>
      </c>
      <c r="E103" s="233">
        <f t="shared" si="34"/>
        <v>8477.7800000000007</v>
      </c>
      <c r="F103" s="294">
        <f t="shared" si="34"/>
        <v>3614.38</v>
      </c>
      <c r="G103" s="189">
        <f t="shared" si="34"/>
        <v>0</v>
      </c>
      <c r="H103" s="295">
        <f t="shared" si="34"/>
        <v>3614.38</v>
      </c>
      <c r="I103" s="258">
        <f t="shared" si="33"/>
        <v>4863.4000000000005</v>
      </c>
      <c r="J103" s="205">
        <f t="shared" si="33"/>
        <v>0</v>
      </c>
      <c r="K103" s="319">
        <f t="shared" si="33"/>
        <v>4863.4000000000005</v>
      </c>
      <c r="L103" s="476">
        <f>F103+I103</f>
        <v>8477.7800000000007</v>
      </c>
      <c r="M103" s="216">
        <f t="shared" ref="M103:N103" si="35">G103+J103</f>
        <v>0</v>
      </c>
      <c r="N103" s="475">
        <f t="shared" si="35"/>
        <v>8477.7800000000007</v>
      </c>
    </row>
    <row r="104" spans="1:19" ht="42" x14ac:dyDescent="0.35">
      <c r="A104" s="14"/>
      <c r="B104" s="16" t="s">
        <v>87</v>
      </c>
      <c r="C104" s="47">
        <f>NEELIGIBIL!C104+ELIGIBIL!C104</f>
        <v>0</v>
      </c>
      <c r="D104" s="47">
        <f>NEELIGIBIL!D104+ELIGIBIL!D104</f>
        <v>0</v>
      </c>
      <c r="E104" s="47">
        <f>NEELIGIBIL!E104+ELIGIBIL!E104</f>
        <v>0</v>
      </c>
      <c r="F104" s="455">
        <f>ELIGIBIL!F104+NEELIGIBIL!F104</f>
        <v>0</v>
      </c>
      <c r="G104" s="49">
        <f>ELIGIBIL!G104+NEELIGIBIL!G104</f>
        <v>0</v>
      </c>
      <c r="H104" s="456">
        <f>ELIGIBIL!H104+NEELIGIBIL!H104</f>
        <v>0</v>
      </c>
      <c r="I104" s="259">
        <f>ELIGIBIL!I104+NEELIGIBIL!I104</f>
        <v>0</v>
      </c>
      <c r="J104" s="259">
        <f>ELIGIBIL!J104+NEELIGIBIL!J104</f>
        <v>0</v>
      </c>
      <c r="K104" s="259">
        <f>ELIGIBIL!K104+NEELIGIBIL!K104</f>
        <v>0</v>
      </c>
      <c r="L104" s="458">
        <f>ELIGIBIL!L104+NEELIGIBIL!L104</f>
        <v>0</v>
      </c>
      <c r="M104" s="458">
        <f>ELIGIBIL!M104+NEELIGIBIL!M104</f>
        <v>0</v>
      </c>
      <c r="N104" s="458">
        <f>ELIGIBIL!N104+NEELIGIBIL!N104</f>
        <v>0</v>
      </c>
    </row>
    <row r="105" spans="1:19" ht="42" x14ac:dyDescent="0.35">
      <c r="A105" s="14"/>
      <c r="B105" s="16" t="s">
        <v>88</v>
      </c>
      <c r="C105" s="47">
        <f>NEELIGIBIL!C105+ELIGIBIL!C105</f>
        <v>8477.7800000000007</v>
      </c>
      <c r="D105" s="47">
        <f>NEELIGIBIL!D105+ELIGIBIL!D105</f>
        <v>0</v>
      </c>
      <c r="E105" s="47">
        <f>NEELIGIBIL!E105+ELIGIBIL!E105</f>
        <v>8477.7800000000007</v>
      </c>
      <c r="F105" s="455">
        <f>ELIGIBIL!F105+NEELIGIBIL!F105</f>
        <v>3614.38</v>
      </c>
      <c r="G105" s="49">
        <f>ELIGIBIL!G105+NEELIGIBIL!G105</f>
        <v>0</v>
      </c>
      <c r="H105" s="456">
        <f>ELIGIBIL!H105+NEELIGIBIL!H105</f>
        <v>3614.38</v>
      </c>
      <c r="I105" s="259">
        <f>ELIGIBIL!I105+NEELIGIBIL!I105</f>
        <v>4863.4000000000005</v>
      </c>
      <c r="J105" s="259">
        <f>ELIGIBIL!J105+NEELIGIBIL!J105</f>
        <v>0</v>
      </c>
      <c r="K105" s="259">
        <f>ELIGIBIL!K105+NEELIGIBIL!K105</f>
        <v>4863.4000000000005</v>
      </c>
      <c r="L105" s="458">
        <f>ELIGIBIL!L105+NEELIGIBIL!L105</f>
        <v>8477.7800000000007</v>
      </c>
      <c r="M105" s="458">
        <f>ELIGIBIL!M105+NEELIGIBIL!M105</f>
        <v>0</v>
      </c>
      <c r="N105" s="458">
        <f>ELIGIBIL!N105+NEELIGIBIL!N105</f>
        <v>8477.7800000000007</v>
      </c>
    </row>
    <row r="106" spans="1:19" ht="42" x14ac:dyDescent="0.35">
      <c r="A106" s="14"/>
      <c r="B106" s="16" t="s">
        <v>89</v>
      </c>
      <c r="C106" s="47">
        <f>NEELIGIBIL!C106+ELIGIBIL!C106</f>
        <v>0</v>
      </c>
      <c r="D106" s="47">
        <f>NEELIGIBIL!D106+ELIGIBIL!D106</f>
        <v>0</v>
      </c>
      <c r="E106" s="47">
        <f>NEELIGIBIL!E106+ELIGIBIL!E106</f>
        <v>0</v>
      </c>
      <c r="F106" s="455">
        <f>ELIGIBIL!F106+NEELIGIBIL!F106</f>
        <v>0</v>
      </c>
      <c r="G106" s="49">
        <f>ELIGIBIL!G106+NEELIGIBIL!G106</f>
        <v>0</v>
      </c>
      <c r="H106" s="456">
        <f>ELIGIBIL!H106+NEELIGIBIL!H106</f>
        <v>0</v>
      </c>
      <c r="I106" s="259">
        <f>ELIGIBIL!I106+NEELIGIBIL!I106</f>
        <v>0</v>
      </c>
      <c r="J106" s="259">
        <f>ELIGIBIL!J106+NEELIGIBIL!J106</f>
        <v>0</v>
      </c>
      <c r="K106" s="259">
        <f>ELIGIBIL!K106+NEELIGIBIL!K106</f>
        <v>0</v>
      </c>
      <c r="L106" s="458">
        <f>ELIGIBIL!L106+NEELIGIBIL!L106</f>
        <v>0</v>
      </c>
      <c r="M106" s="458">
        <f>ELIGIBIL!M106+NEELIGIBIL!M106</f>
        <v>0</v>
      </c>
      <c r="N106" s="458">
        <f>ELIGIBIL!N106+NEELIGIBIL!N106</f>
        <v>0</v>
      </c>
    </row>
    <row r="107" spans="1:19" ht="21" x14ac:dyDescent="0.35">
      <c r="A107" s="14"/>
      <c r="B107" s="16" t="s">
        <v>90</v>
      </c>
      <c r="C107" s="47">
        <f>NEELIGIBIL!C107+ELIGIBIL!C107</f>
        <v>0</v>
      </c>
      <c r="D107" s="47">
        <f>NEELIGIBIL!D107+ELIGIBIL!D107</f>
        <v>0</v>
      </c>
      <c r="E107" s="47">
        <f>NEELIGIBIL!E107+ELIGIBIL!E107</f>
        <v>0</v>
      </c>
      <c r="F107" s="455">
        <f>ELIGIBIL!F107+NEELIGIBIL!F107</f>
        <v>0</v>
      </c>
      <c r="G107" s="49">
        <f>ELIGIBIL!G107+NEELIGIBIL!G107</f>
        <v>0</v>
      </c>
      <c r="H107" s="456">
        <f>ELIGIBIL!H107+NEELIGIBIL!H107</f>
        <v>0</v>
      </c>
      <c r="I107" s="259">
        <f>ELIGIBIL!I107+NEELIGIBIL!I107</f>
        <v>0</v>
      </c>
      <c r="J107" s="259">
        <f>ELIGIBIL!J107+NEELIGIBIL!J107</f>
        <v>0</v>
      </c>
      <c r="K107" s="259">
        <f>ELIGIBIL!K107+NEELIGIBIL!K107</f>
        <v>0</v>
      </c>
      <c r="L107" s="458">
        <f>ELIGIBIL!L107+NEELIGIBIL!L107</f>
        <v>0</v>
      </c>
      <c r="M107" s="458">
        <f>ELIGIBIL!M107+NEELIGIBIL!M107</f>
        <v>0</v>
      </c>
      <c r="N107" s="458">
        <f>ELIGIBIL!N107+NEELIGIBIL!N107</f>
        <v>0</v>
      </c>
    </row>
    <row r="108" spans="1:19" ht="42.75" thickBot="1" x14ac:dyDescent="0.4">
      <c r="A108" s="9"/>
      <c r="B108" s="24" t="s">
        <v>91</v>
      </c>
      <c r="C108" s="47">
        <f>NEELIGIBIL!C108+ELIGIBIL!C108</f>
        <v>0</v>
      </c>
      <c r="D108" s="47">
        <f>NEELIGIBIL!D108+ELIGIBIL!D108</f>
        <v>0</v>
      </c>
      <c r="E108" s="47">
        <f>NEELIGIBIL!E108+ELIGIBIL!E108</f>
        <v>0</v>
      </c>
      <c r="F108" s="455">
        <f>ELIGIBIL!F108+NEELIGIBIL!F108</f>
        <v>0</v>
      </c>
      <c r="G108" s="459">
        <f>ELIGIBIL!G108+NEELIGIBIL!G108</f>
        <v>0</v>
      </c>
      <c r="H108" s="456">
        <f>ELIGIBIL!H108+NEELIGIBIL!H108</f>
        <v>0</v>
      </c>
      <c r="I108" s="259">
        <f>ELIGIBIL!I108+NEELIGIBIL!I108</f>
        <v>0</v>
      </c>
      <c r="J108" s="259">
        <f>ELIGIBIL!J108+NEELIGIBIL!J108</f>
        <v>0</v>
      </c>
      <c r="K108" s="259">
        <f>ELIGIBIL!K108+NEELIGIBIL!K108</f>
        <v>0</v>
      </c>
      <c r="L108" s="458">
        <f>ELIGIBIL!L108+NEELIGIBIL!L108</f>
        <v>0</v>
      </c>
      <c r="M108" s="458">
        <f>ELIGIBIL!M108+NEELIGIBIL!M108</f>
        <v>0</v>
      </c>
      <c r="N108" s="458">
        <f>ELIGIBIL!N108+NEELIGIBIL!N108</f>
        <v>0</v>
      </c>
    </row>
    <row r="109" spans="1:19" ht="22.5" thickTop="1" thickBot="1" x14ac:dyDescent="0.4">
      <c r="A109" s="21" t="s">
        <v>92</v>
      </c>
      <c r="B109" s="22" t="s">
        <v>93</v>
      </c>
      <c r="C109" s="77">
        <f>ELIGIBIL!C109+NEELIGIBIL!C109</f>
        <v>118684.72</v>
      </c>
      <c r="D109" s="77">
        <f>ELIGIBIL!D109+NEELIGIBIL!D109</f>
        <v>22550.096799999999</v>
      </c>
      <c r="E109" s="394">
        <f>ELIGIBIL!E109+NEELIGIBIL!E109</f>
        <v>141234.8168</v>
      </c>
      <c r="F109" s="275">
        <f>ELIGIBIL!F109+NEELIGIBIL!F109</f>
        <v>0</v>
      </c>
      <c r="G109" s="457">
        <f>ELIGIBIL!G109+NEELIGIBIL!G109</f>
        <v>0</v>
      </c>
      <c r="H109" s="401">
        <f>ELIGIBIL!H109+NEELIGIBIL!H109</f>
        <v>0</v>
      </c>
      <c r="I109" s="250">
        <f>ELIGIBIL!I109+NEELIGIBIL!I109</f>
        <v>118684.72</v>
      </c>
      <c r="J109" s="167">
        <f>ELIGIBIL!J109+NEELIGIBIL!J109</f>
        <v>10769.591199999997</v>
      </c>
      <c r="K109" s="409">
        <f>ELIGIBIL!K109+NEELIGIBIL!K109</f>
        <v>129454.3112</v>
      </c>
      <c r="L109" s="117">
        <f>ELIGIBIL!L109+NEELIGIBIL!L109</f>
        <v>118684.72</v>
      </c>
      <c r="M109" s="171">
        <f>ELIGIBIL!M109+NEELIGIBIL!M109</f>
        <v>10769.591199999997</v>
      </c>
      <c r="N109" s="417">
        <f>ELIGIBIL!N109+NEELIGIBIL!N109</f>
        <v>129454.3112</v>
      </c>
    </row>
    <row r="110" spans="1:19" ht="22.5" thickTop="1" thickBot="1" x14ac:dyDescent="0.4">
      <c r="A110" s="11" t="s">
        <v>94</v>
      </c>
      <c r="B110" s="13" t="s">
        <v>95</v>
      </c>
      <c r="C110" s="61">
        <f>ELIGIBIL!C110+NEELIGIBIL!C110</f>
        <v>4500</v>
      </c>
      <c r="D110" s="61">
        <f>ELIGIBIL!D110+NEELIGIBIL!D110</f>
        <v>855</v>
      </c>
      <c r="E110" s="395">
        <f>ELIGIBIL!E110+NEELIGIBIL!E110</f>
        <v>5355</v>
      </c>
      <c r="F110" s="275">
        <f>ELIGIBIL!F110+NEELIGIBIL!F110</f>
        <v>500</v>
      </c>
      <c r="G110" s="59">
        <f>ELIGIBIL!G110+NEELIGIBIL!G110</f>
        <v>95</v>
      </c>
      <c r="H110" s="401">
        <f>ELIGIBIL!H110+NEELIGIBIL!H110</f>
        <v>595</v>
      </c>
      <c r="I110" s="250">
        <f>ELIGIBIL!I110+NEELIGIBIL!I110</f>
        <v>4000</v>
      </c>
      <c r="J110" s="167">
        <f>ELIGIBIL!J110+NEELIGIBIL!J110</f>
        <v>840</v>
      </c>
      <c r="K110" s="409">
        <f>ELIGIBIL!K110+NEELIGIBIL!K110</f>
        <v>4840</v>
      </c>
      <c r="L110" s="117">
        <f>ELIGIBIL!L110+NEELIGIBIL!L110</f>
        <v>4500</v>
      </c>
      <c r="M110" s="171">
        <f>ELIGIBIL!M110+NEELIGIBIL!M110</f>
        <v>935</v>
      </c>
      <c r="N110" s="417">
        <f>ELIGIBIL!N110+NEELIGIBIL!N110</f>
        <v>5435</v>
      </c>
    </row>
    <row r="111" spans="1:19" ht="22.5" thickTop="1" thickBot="1" x14ac:dyDescent="0.4">
      <c r="A111" s="508" t="s">
        <v>96</v>
      </c>
      <c r="B111" s="509"/>
      <c r="C111" s="65">
        <f>C100+C103+C109+C110</f>
        <v>137245.95000000001</v>
      </c>
      <c r="D111" s="65">
        <f t="shared" ref="D111:E111" si="36">D100+D103+D109+D110</f>
        <v>24465.952300000001</v>
      </c>
      <c r="E111" s="227">
        <f t="shared" si="36"/>
        <v>161711.90230000002</v>
      </c>
      <c r="F111" s="279">
        <f>F100+F103+F109+F110</f>
        <v>5830.04</v>
      </c>
      <c r="G111" s="66">
        <f t="shared" ref="G111:N111" si="37">G100+G103+G109+G110</f>
        <v>420.97540000000004</v>
      </c>
      <c r="H111" s="280">
        <f t="shared" si="37"/>
        <v>6251.0154000000002</v>
      </c>
      <c r="I111" s="252">
        <f t="shared" si="37"/>
        <v>131415.91</v>
      </c>
      <c r="J111" s="153">
        <f t="shared" si="37"/>
        <v>12421.827099999997</v>
      </c>
      <c r="K111" s="322">
        <f t="shared" si="37"/>
        <v>143837.7371</v>
      </c>
      <c r="L111" s="123">
        <f t="shared" si="37"/>
        <v>137245.95000000001</v>
      </c>
      <c r="M111" s="124">
        <f t="shared" si="37"/>
        <v>12842.802499999998</v>
      </c>
      <c r="N111" s="125">
        <f t="shared" si="37"/>
        <v>150088.7525</v>
      </c>
    </row>
    <row r="112" spans="1:19" ht="21" x14ac:dyDescent="0.25">
      <c r="A112" s="510" t="s">
        <v>97</v>
      </c>
      <c r="B112" s="507"/>
      <c r="C112" s="507"/>
      <c r="D112" s="507"/>
      <c r="E112" s="507"/>
      <c r="F112" s="281"/>
      <c r="G112" s="282"/>
      <c r="H112" s="283"/>
      <c r="I112" s="148"/>
      <c r="J112" s="148"/>
      <c r="K112" s="148"/>
      <c r="L112" s="126"/>
      <c r="M112" s="328"/>
      <c r="N112" s="127"/>
    </row>
    <row r="113" spans="1:14" ht="21" x14ac:dyDescent="0.35">
      <c r="A113" s="14" t="s">
        <v>98</v>
      </c>
      <c r="B113" s="26" t="s">
        <v>99</v>
      </c>
      <c r="C113" s="42">
        <v>0</v>
      </c>
      <c r="D113" s="43">
        <f>C113*19%</f>
        <v>0</v>
      </c>
      <c r="E113" s="230">
        <f>C113+D113</f>
        <v>0</v>
      </c>
      <c r="F113" s="288">
        <v>0</v>
      </c>
      <c r="G113" s="45">
        <f>F113*19%</f>
        <v>0</v>
      </c>
      <c r="H113" s="289">
        <f>F113+G113</f>
        <v>0</v>
      </c>
      <c r="I113" s="255">
        <f t="shared" ref="I113:N115" si="38">C113-F113</f>
        <v>0</v>
      </c>
      <c r="J113" s="161">
        <f t="shared" si="38"/>
        <v>0</v>
      </c>
      <c r="K113" s="316">
        <f t="shared" si="38"/>
        <v>0</v>
      </c>
      <c r="L113" s="133">
        <f t="shared" si="38"/>
        <v>0</v>
      </c>
      <c r="M113" s="134">
        <f t="shared" si="38"/>
        <v>0</v>
      </c>
      <c r="N113" s="135">
        <f t="shared" si="38"/>
        <v>0</v>
      </c>
    </row>
    <row r="114" spans="1:14" ht="21" x14ac:dyDescent="0.35">
      <c r="A114" s="14" t="s">
        <v>100</v>
      </c>
      <c r="B114" s="15" t="s">
        <v>101</v>
      </c>
      <c r="C114" s="42">
        <v>0</v>
      </c>
      <c r="D114" s="43">
        <f t="shared" ref="D114" si="39">C114*19%</f>
        <v>0</v>
      </c>
      <c r="E114" s="230">
        <f t="shared" ref="E114" si="40">C114+D114</f>
        <v>0</v>
      </c>
      <c r="F114" s="288">
        <v>0</v>
      </c>
      <c r="G114" s="45">
        <f t="shared" ref="G114" si="41">F114*19%</f>
        <v>0</v>
      </c>
      <c r="H114" s="289">
        <f t="shared" ref="H114" si="42">F114+G114</f>
        <v>0</v>
      </c>
      <c r="I114" s="255">
        <f t="shared" si="38"/>
        <v>0</v>
      </c>
      <c r="J114" s="161">
        <f t="shared" si="38"/>
        <v>0</v>
      </c>
      <c r="K114" s="316">
        <f t="shared" si="38"/>
        <v>0</v>
      </c>
      <c r="L114" s="133">
        <f t="shared" si="38"/>
        <v>0</v>
      </c>
      <c r="M114" s="134">
        <f t="shared" si="38"/>
        <v>0</v>
      </c>
      <c r="N114" s="135">
        <f t="shared" si="38"/>
        <v>0</v>
      </c>
    </row>
    <row r="115" spans="1:14" ht="21.75" thickBot="1" x14ac:dyDescent="0.4">
      <c r="A115" s="498" t="s">
        <v>102</v>
      </c>
      <c r="B115" s="499"/>
      <c r="C115" s="70">
        <f>SUM(C113:C114)</f>
        <v>0</v>
      </c>
      <c r="D115" s="70">
        <f t="shared" ref="D115:E115" si="43">SUM(D113:D114)</f>
        <v>0</v>
      </c>
      <c r="E115" s="228">
        <f t="shared" si="43"/>
        <v>0</v>
      </c>
      <c r="F115" s="284">
        <f>SUM(F113:F114)</f>
        <v>0</v>
      </c>
      <c r="G115" s="69">
        <f t="shared" ref="G115:H115" si="44">SUM(G113:G114)</f>
        <v>0</v>
      </c>
      <c r="H115" s="285">
        <f t="shared" si="44"/>
        <v>0</v>
      </c>
      <c r="I115" s="253">
        <f t="shared" si="38"/>
        <v>0</v>
      </c>
      <c r="J115" s="149">
        <f t="shared" si="38"/>
        <v>0</v>
      </c>
      <c r="K115" s="314">
        <f t="shared" si="38"/>
        <v>0</v>
      </c>
      <c r="L115" s="128">
        <f t="shared" si="38"/>
        <v>0</v>
      </c>
      <c r="M115" s="129">
        <f t="shared" si="38"/>
        <v>0</v>
      </c>
      <c r="N115" s="130">
        <f t="shared" si="38"/>
        <v>0</v>
      </c>
    </row>
    <row r="116" spans="1:14" ht="21.75" thickBot="1" x14ac:dyDescent="0.4">
      <c r="A116" s="520" t="s">
        <v>103</v>
      </c>
      <c r="B116" s="521"/>
      <c r="C116" s="94">
        <f t="shared" ref="C116:N116" si="45">C17+C19+C45+C98+C111+C115</f>
        <v>1831605.2599999995</v>
      </c>
      <c r="D116" s="94">
        <f t="shared" si="45"/>
        <v>346394.22119999997</v>
      </c>
      <c r="E116" s="245">
        <f t="shared" si="45"/>
        <v>2177999.4811999998</v>
      </c>
      <c r="F116" s="307">
        <f t="shared" si="45"/>
        <v>624668.88</v>
      </c>
      <c r="G116" s="95">
        <f t="shared" si="45"/>
        <v>118000.35499999998</v>
      </c>
      <c r="H116" s="308">
        <f t="shared" si="45"/>
        <v>742669.23499999999</v>
      </c>
      <c r="I116" s="265">
        <f t="shared" si="45"/>
        <v>1210242.3299999998</v>
      </c>
      <c r="J116" s="162">
        <f t="shared" si="45"/>
        <v>238975.37529999996</v>
      </c>
      <c r="K116" s="325">
        <f t="shared" si="45"/>
        <v>1448906.1052999999</v>
      </c>
      <c r="L116" s="337">
        <f t="shared" si="45"/>
        <v>1834911.2099999997</v>
      </c>
      <c r="M116" s="163">
        <f t="shared" si="45"/>
        <v>356975.7303</v>
      </c>
      <c r="N116" s="338">
        <f t="shared" si="45"/>
        <v>2191575.3402999998</v>
      </c>
    </row>
    <row r="117" spans="1:14" ht="21.75" thickBot="1" x14ac:dyDescent="0.4">
      <c r="A117" s="520" t="s">
        <v>104</v>
      </c>
      <c r="B117" s="521"/>
      <c r="C117" s="94">
        <f t="shared" ref="C117:N117" si="46">C14+C15+C16+C19+C47+C90+C101</f>
        <v>1247816.1499999997</v>
      </c>
      <c r="D117" s="94">
        <f t="shared" si="46"/>
        <v>237085.06849999999</v>
      </c>
      <c r="E117" s="245">
        <f t="shared" si="46"/>
        <v>1484901.2184999997</v>
      </c>
      <c r="F117" s="307">
        <f t="shared" si="46"/>
        <v>476732.88999999996</v>
      </c>
      <c r="G117" s="95">
        <f t="shared" si="46"/>
        <v>90579.249099999986</v>
      </c>
      <c r="H117" s="308">
        <f t="shared" si="46"/>
        <v>567312.13910000003</v>
      </c>
      <c r="I117" s="265">
        <f t="shared" si="46"/>
        <v>774389.21</v>
      </c>
      <c r="J117" s="162">
        <f t="shared" si="46"/>
        <v>162621.73409999997</v>
      </c>
      <c r="K117" s="325">
        <f t="shared" si="46"/>
        <v>937010.94409999996</v>
      </c>
      <c r="L117" s="337">
        <f t="shared" si="46"/>
        <v>1251122.0999999999</v>
      </c>
      <c r="M117" s="163">
        <f t="shared" si="46"/>
        <v>253200.98319999999</v>
      </c>
      <c r="N117" s="338">
        <f t="shared" si="46"/>
        <v>1504323.0832</v>
      </c>
    </row>
    <row r="120" spans="1:14" ht="21" x14ac:dyDescent="0.35">
      <c r="B120" s="27" t="s">
        <v>105</v>
      </c>
      <c r="C120" s="497" t="s">
        <v>106</v>
      </c>
      <c r="D120" s="497"/>
      <c r="E120" s="497"/>
      <c r="F120" s="497"/>
      <c r="G120" s="497"/>
      <c r="H120" s="497"/>
      <c r="I120" s="497"/>
      <c r="J120" s="497"/>
      <c r="K120" s="497"/>
      <c r="L120" s="497"/>
      <c r="M120" s="497"/>
      <c r="N120" s="497"/>
    </row>
    <row r="121" spans="1:14" ht="21" x14ac:dyDescent="0.35">
      <c r="A121" s="2"/>
      <c r="B121" s="28" t="s">
        <v>107</v>
      </c>
      <c r="C121" s="519" t="s">
        <v>108</v>
      </c>
      <c r="D121" s="519"/>
      <c r="E121" s="519"/>
      <c r="F121" s="519"/>
      <c r="G121" s="519"/>
      <c r="H121" s="519"/>
      <c r="I121" s="519"/>
      <c r="J121" s="519"/>
      <c r="K121" s="519"/>
      <c r="L121" s="519"/>
      <c r="M121" s="519"/>
      <c r="N121" s="519"/>
    </row>
    <row r="124" spans="1:14" ht="21" x14ac:dyDescent="0.35">
      <c r="B124" s="27" t="s">
        <v>109</v>
      </c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</row>
    <row r="125" spans="1:14" ht="21" x14ac:dyDescent="0.35">
      <c r="A125" s="2"/>
      <c r="B125" s="28" t="s">
        <v>110</v>
      </c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</row>
  </sheetData>
  <mergeCells count="33">
    <mergeCell ref="A17:B17"/>
    <mergeCell ref="A2:B2"/>
    <mergeCell ref="A3:B3"/>
    <mergeCell ref="A4:B4"/>
    <mergeCell ref="A6:E6"/>
    <mergeCell ref="A7:E7"/>
    <mergeCell ref="I7:K8"/>
    <mergeCell ref="A8:E8"/>
    <mergeCell ref="A9:A10"/>
    <mergeCell ref="B9:B10"/>
    <mergeCell ref="A12:E12"/>
    <mergeCell ref="F7:H8"/>
    <mergeCell ref="A19:B19"/>
    <mergeCell ref="A20:E20"/>
    <mergeCell ref="A45:B45"/>
    <mergeCell ref="A46:E46"/>
    <mergeCell ref="A98:B98"/>
    <mergeCell ref="L7:N8"/>
    <mergeCell ref="L120:N120"/>
    <mergeCell ref="L121:N121"/>
    <mergeCell ref="C120:E120"/>
    <mergeCell ref="F120:H120"/>
    <mergeCell ref="I120:K120"/>
    <mergeCell ref="C121:E121"/>
    <mergeCell ref="F121:H121"/>
    <mergeCell ref="I121:K121"/>
    <mergeCell ref="A99:E99"/>
    <mergeCell ref="A111:B111"/>
    <mergeCell ref="A112:E112"/>
    <mergeCell ref="A115:B115"/>
    <mergeCell ref="A116:B116"/>
    <mergeCell ref="A117:B117"/>
    <mergeCell ref="A18:E18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ELIGIBIL</vt:lpstr>
      <vt:lpstr>NEELIGIBIL</vt:lpstr>
      <vt:lpstr>DG - TOTALIZATOR</vt:lpstr>
      <vt:lpstr>'DG - TOTALIZATOR'!Print_Area</vt:lpstr>
      <vt:lpstr>ELIGIBIL!Print_Area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Best Consulting</cp:lastModifiedBy>
  <cp:lastPrinted>2025-07-17T09:36:44Z</cp:lastPrinted>
  <dcterms:created xsi:type="dcterms:W3CDTF">2015-06-05T18:17:20Z</dcterms:created>
  <dcterms:modified xsi:type="dcterms:W3CDTF">2026-06-10T06:54:08Z</dcterms:modified>
</cp:coreProperties>
</file>