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3. CLIENTI\Comuna SARMASAG\5. PNRR - C5 BLOCURI\devize\DEVIZE FINALE\"/>
    </mc:Choice>
  </mc:AlternateContent>
  <xr:revisionPtr revIDLastSave="0" documentId="13_ncr:1_{FAEFE960-7A1C-41D5-9F63-EB20BCDC4F5A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ELIGIBIL" sheetId="1" r:id="rId1"/>
    <sheet name="NEELIGIBIL" sheetId="4" r:id="rId2"/>
    <sheet name="DG - TOTALIZATOR" sheetId="5" r:id="rId3"/>
  </sheets>
  <definedNames>
    <definedName name="_xlnm.Print_Area" localSheetId="2">'DG - TOTALIZATOR'!$A$1:$N$112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1" i="1" l="1"/>
  <c r="J94" i="1"/>
  <c r="I47" i="4"/>
  <c r="F57" i="1"/>
  <c r="C57" i="1"/>
  <c r="F58" i="1"/>
  <c r="J95" i="1"/>
  <c r="C94" i="1"/>
  <c r="C79" i="5"/>
  <c r="D79" i="5"/>
  <c r="E79" i="5"/>
  <c r="F79" i="5"/>
  <c r="G79" i="5"/>
  <c r="H79" i="5"/>
  <c r="I79" i="5"/>
  <c r="J79" i="5"/>
  <c r="K79" i="5"/>
  <c r="L79" i="5"/>
  <c r="M79" i="5"/>
  <c r="N79" i="5"/>
  <c r="C72" i="5"/>
  <c r="D72" i="5"/>
  <c r="E72" i="5"/>
  <c r="F72" i="5"/>
  <c r="G72" i="5"/>
  <c r="H72" i="5"/>
  <c r="I72" i="5"/>
  <c r="F64" i="1"/>
  <c r="D74" i="4" l="1"/>
  <c r="E74" i="4"/>
  <c r="F74" i="4"/>
  <c r="G74" i="4"/>
  <c r="H74" i="4"/>
  <c r="I74" i="4"/>
  <c r="J74" i="4"/>
  <c r="K74" i="4"/>
  <c r="L74" i="4"/>
  <c r="M74" i="4"/>
  <c r="N74" i="4"/>
  <c r="C74" i="4"/>
  <c r="C90" i="5"/>
  <c r="D90" i="5"/>
  <c r="F90" i="5"/>
  <c r="G90" i="5"/>
  <c r="I90" i="5"/>
  <c r="J90" i="5"/>
  <c r="C91" i="5"/>
  <c r="D91" i="5"/>
  <c r="F91" i="5"/>
  <c r="G91" i="5"/>
  <c r="I91" i="5"/>
  <c r="J91" i="5"/>
  <c r="C92" i="5"/>
  <c r="D92" i="5"/>
  <c r="F92" i="5"/>
  <c r="G92" i="5"/>
  <c r="I92" i="5"/>
  <c r="J92" i="5"/>
  <c r="C93" i="5"/>
  <c r="D93" i="5"/>
  <c r="F93" i="5"/>
  <c r="G93" i="5"/>
  <c r="I93" i="5"/>
  <c r="J93" i="5"/>
  <c r="D89" i="5"/>
  <c r="F89" i="5"/>
  <c r="G89" i="5"/>
  <c r="I89" i="5"/>
  <c r="J89" i="5"/>
  <c r="C89" i="5"/>
  <c r="I90" i="4"/>
  <c r="F90" i="4"/>
  <c r="C44" i="5"/>
  <c r="F44" i="5"/>
  <c r="G44" i="5"/>
  <c r="I44" i="5"/>
  <c r="J44" i="5"/>
  <c r="L44" i="5"/>
  <c r="D44" i="1"/>
  <c r="E44" i="1" s="1"/>
  <c r="E44" i="5" s="1"/>
  <c r="G44" i="1"/>
  <c r="H44" i="1" s="1"/>
  <c r="I44" i="1"/>
  <c r="J44" i="1"/>
  <c r="K44" i="1" s="1"/>
  <c r="K44" i="5" s="1"/>
  <c r="L44" i="1"/>
  <c r="M44" i="1"/>
  <c r="M44" i="5" s="1"/>
  <c r="D44" i="4"/>
  <c r="E44" i="4" s="1"/>
  <c r="H44" i="4"/>
  <c r="I44" i="4"/>
  <c r="K44" i="4" s="1"/>
  <c r="N44" i="4" s="1"/>
  <c r="J44" i="4"/>
  <c r="M44" i="4" s="1"/>
  <c r="L44" i="4"/>
  <c r="H44" i="5" l="1"/>
  <c r="N44" i="1"/>
  <c r="N44" i="5" s="1"/>
  <c r="D44" i="5"/>
  <c r="I71" i="4"/>
  <c r="C71" i="4"/>
  <c r="C71" i="5" s="1"/>
  <c r="D79" i="4"/>
  <c r="E79" i="4" s="1"/>
  <c r="D76" i="4"/>
  <c r="D77" i="4"/>
  <c r="E77" i="4" s="1"/>
  <c r="D78" i="4"/>
  <c r="E78" i="4" s="1"/>
  <c r="J79" i="4"/>
  <c r="K79" i="4" s="1"/>
  <c r="N79" i="4" s="1"/>
  <c r="L79" i="4"/>
  <c r="D72" i="4"/>
  <c r="E72" i="4" s="1"/>
  <c r="L72" i="4"/>
  <c r="L72" i="5" s="1"/>
  <c r="J72" i="4"/>
  <c r="J72" i="5" s="1"/>
  <c r="G72" i="4"/>
  <c r="I71" i="5"/>
  <c r="F60" i="4"/>
  <c r="I60" i="4"/>
  <c r="J72" i="1"/>
  <c r="L72" i="1"/>
  <c r="G72" i="1"/>
  <c r="H72" i="1" s="1"/>
  <c r="E72" i="1"/>
  <c r="F95" i="5"/>
  <c r="G95" i="5"/>
  <c r="C95" i="5"/>
  <c r="F94" i="5"/>
  <c r="G94" i="5"/>
  <c r="C94" i="5"/>
  <c r="F87" i="5"/>
  <c r="I87" i="5"/>
  <c r="C87" i="5"/>
  <c r="C86" i="5"/>
  <c r="F78" i="5"/>
  <c r="C78" i="5"/>
  <c r="F77" i="5"/>
  <c r="C77" i="5"/>
  <c r="F76" i="5"/>
  <c r="C76" i="5"/>
  <c r="F73" i="5"/>
  <c r="C73" i="5"/>
  <c r="F71" i="5"/>
  <c r="F70" i="5"/>
  <c r="C69" i="5"/>
  <c r="F68" i="5"/>
  <c r="C68" i="5"/>
  <c r="F67" i="5"/>
  <c r="C67" i="5"/>
  <c r="F66" i="5"/>
  <c r="C66" i="5"/>
  <c r="F65" i="5"/>
  <c r="C65" i="5"/>
  <c r="F64" i="5"/>
  <c r="C63" i="5"/>
  <c r="C62" i="5"/>
  <c r="F61" i="5"/>
  <c r="C61" i="5"/>
  <c r="C60" i="5"/>
  <c r="F59" i="5"/>
  <c r="C59" i="5"/>
  <c r="F57" i="5"/>
  <c r="C56" i="5"/>
  <c r="F55" i="5"/>
  <c r="C55" i="5"/>
  <c r="F54" i="5"/>
  <c r="C54" i="5"/>
  <c r="F53" i="5"/>
  <c r="C53" i="5"/>
  <c r="F52" i="5"/>
  <c r="C52" i="5"/>
  <c r="F51" i="5"/>
  <c r="C50" i="5"/>
  <c r="C49" i="5"/>
  <c r="F43" i="5"/>
  <c r="C43" i="5"/>
  <c r="F42" i="5"/>
  <c r="C42" i="5"/>
  <c r="F41" i="5"/>
  <c r="G41" i="5"/>
  <c r="C41" i="5"/>
  <c r="F38" i="5"/>
  <c r="C38" i="5"/>
  <c r="F37" i="5"/>
  <c r="C37" i="5"/>
  <c r="F35" i="5"/>
  <c r="C35" i="5"/>
  <c r="F34" i="5"/>
  <c r="C34" i="5"/>
  <c r="F33" i="5"/>
  <c r="C33" i="5"/>
  <c r="F32" i="5"/>
  <c r="C32" i="5"/>
  <c r="F31" i="5"/>
  <c r="C31" i="5"/>
  <c r="F30" i="5"/>
  <c r="C30" i="5"/>
  <c r="F29" i="5"/>
  <c r="C29" i="5"/>
  <c r="F27" i="5"/>
  <c r="C27" i="5"/>
  <c r="F26" i="5"/>
  <c r="C26" i="5"/>
  <c r="F25" i="5"/>
  <c r="I25" i="5"/>
  <c r="C25" i="5"/>
  <c r="F24" i="5"/>
  <c r="I24" i="5"/>
  <c r="C24" i="5"/>
  <c r="F23" i="5"/>
  <c r="I23" i="5"/>
  <c r="C23" i="5"/>
  <c r="F22" i="5"/>
  <c r="I22" i="5"/>
  <c r="C22" i="5"/>
  <c r="I35" i="4"/>
  <c r="I42" i="4"/>
  <c r="I43" i="4"/>
  <c r="I41" i="4"/>
  <c r="I37" i="4"/>
  <c r="F80" i="5"/>
  <c r="G35" i="4"/>
  <c r="G35" i="5" s="1"/>
  <c r="G43" i="1"/>
  <c r="G43" i="5" s="1"/>
  <c r="G30" i="1"/>
  <c r="G31" i="1"/>
  <c r="G32" i="1"/>
  <c r="G33" i="1"/>
  <c r="G33" i="5" s="1"/>
  <c r="G34" i="1"/>
  <c r="G34" i="5" s="1"/>
  <c r="F75" i="1"/>
  <c r="F75" i="5" s="1"/>
  <c r="I76" i="1"/>
  <c r="G77" i="1"/>
  <c r="G77" i="5" s="1"/>
  <c r="G76" i="1"/>
  <c r="G76" i="5" s="1"/>
  <c r="C80" i="5"/>
  <c r="C81" i="5"/>
  <c r="C82" i="5"/>
  <c r="I61" i="4"/>
  <c r="I62" i="4"/>
  <c r="I63" i="4"/>
  <c r="I64" i="4"/>
  <c r="I65" i="4"/>
  <c r="I66" i="4"/>
  <c r="I67" i="4"/>
  <c r="I68" i="4"/>
  <c r="I69" i="4"/>
  <c r="I70" i="4"/>
  <c r="I73" i="4"/>
  <c r="I59" i="4"/>
  <c r="I34" i="4"/>
  <c r="I32" i="4"/>
  <c r="I33" i="4"/>
  <c r="I31" i="4"/>
  <c r="I27" i="4"/>
  <c r="F86" i="1"/>
  <c r="F86" i="5" s="1"/>
  <c r="I76" i="4"/>
  <c r="J76" i="4" s="1"/>
  <c r="M76" i="4" s="1"/>
  <c r="I77" i="4"/>
  <c r="J77" i="4" s="1"/>
  <c r="M77" i="4" s="1"/>
  <c r="I78" i="4"/>
  <c r="I78" i="5" s="1"/>
  <c r="I80" i="4"/>
  <c r="I81" i="4"/>
  <c r="I82" i="4"/>
  <c r="C70" i="1"/>
  <c r="C70" i="5" s="1"/>
  <c r="C64" i="1"/>
  <c r="C64" i="5" s="1"/>
  <c r="I50" i="4"/>
  <c r="I51" i="4"/>
  <c r="I52" i="4"/>
  <c r="I53" i="4"/>
  <c r="I54" i="4"/>
  <c r="I55" i="4"/>
  <c r="I56" i="4"/>
  <c r="I57" i="4"/>
  <c r="I49" i="4"/>
  <c r="M72" i="4" l="1"/>
  <c r="M72" i="5" s="1"/>
  <c r="K72" i="4"/>
  <c r="K72" i="5" s="1"/>
  <c r="J78" i="4"/>
  <c r="K78" i="4" s="1"/>
  <c r="L77" i="4"/>
  <c r="K77" i="4"/>
  <c r="N77" i="4" s="1"/>
  <c r="L76" i="4"/>
  <c r="K76" i="4"/>
  <c r="N76" i="4" s="1"/>
  <c r="H72" i="4"/>
  <c r="M79" i="4"/>
  <c r="L78" i="4"/>
  <c r="D75" i="4"/>
  <c r="E76" i="4"/>
  <c r="E75" i="4" s="1"/>
  <c r="F60" i="5"/>
  <c r="F58" i="4"/>
  <c r="M72" i="1"/>
  <c r="K72" i="1"/>
  <c r="N72" i="1" s="1"/>
  <c r="I76" i="5"/>
  <c r="G75" i="1"/>
  <c r="G75" i="5" s="1"/>
  <c r="H76" i="1"/>
  <c r="H76" i="5" s="1"/>
  <c r="H77" i="1"/>
  <c r="H77" i="5" s="1"/>
  <c r="C51" i="1"/>
  <c r="I95" i="1"/>
  <c r="I94" i="1"/>
  <c r="I86" i="1"/>
  <c r="I81" i="1"/>
  <c r="I82" i="1"/>
  <c r="I80" i="1"/>
  <c r="I77" i="1"/>
  <c r="I73" i="1"/>
  <c r="I60" i="1"/>
  <c r="I61" i="1"/>
  <c r="I65" i="1"/>
  <c r="I66" i="1"/>
  <c r="I67" i="1"/>
  <c r="I68" i="1"/>
  <c r="I70" i="1"/>
  <c r="I58" i="1" s="1"/>
  <c r="I59" i="1"/>
  <c r="I52" i="1"/>
  <c r="I53" i="1"/>
  <c r="I54" i="1"/>
  <c r="I55" i="1"/>
  <c r="I42" i="1"/>
  <c r="I43" i="1"/>
  <c r="I41" i="1"/>
  <c r="I38" i="1"/>
  <c r="I37" i="1"/>
  <c r="I35" i="1"/>
  <c r="I30" i="1"/>
  <c r="I31" i="1"/>
  <c r="I32" i="1"/>
  <c r="I33" i="1"/>
  <c r="I34" i="1"/>
  <c r="I29" i="1"/>
  <c r="I27" i="1"/>
  <c r="I26" i="1"/>
  <c r="N72" i="4" l="1"/>
  <c r="N72" i="5" s="1"/>
  <c r="H75" i="1"/>
  <c r="I51" i="1"/>
  <c r="L51" i="1" s="1"/>
  <c r="C51" i="5"/>
  <c r="I35" i="5"/>
  <c r="I73" i="5"/>
  <c r="I57" i="5"/>
  <c r="C57" i="5"/>
  <c r="I30" i="5"/>
  <c r="I32" i="5"/>
  <c r="I31" i="5"/>
  <c r="I60" i="5"/>
  <c r="I80" i="5"/>
  <c r="I41" i="5"/>
  <c r="I33" i="5"/>
  <c r="I54" i="5"/>
  <c r="I61" i="5"/>
  <c r="I59" i="5"/>
  <c r="I38" i="5"/>
  <c r="I43" i="5"/>
  <c r="I68" i="5"/>
  <c r="I55" i="5"/>
  <c r="I53" i="5"/>
  <c r="I52" i="5"/>
  <c r="I37" i="5"/>
  <c r="I70" i="5"/>
  <c r="I26" i="5"/>
  <c r="I27" i="5"/>
  <c r="I42" i="5"/>
  <c r="I67" i="5"/>
  <c r="I86" i="5"/>
  <c r="I29" i="5"/>
  <c r="I66" i="5"/>
  <c r="I94" i="5"/>
  <c r="I34" i="5"/>
  <c r="I65" i="5"/>
  <c r="I95" i="5"/>
  <c r="I75" i="1"/>
  <c r="L75" i="1" s="1"/>
  <c r="I77" i="5"/>
  <c r="I64" i="5"/>
  <c r="L99" i="4"/>
  <c r="L98" i="4"/>
  <c r="L100" i="4" s="1"/>
  <c r="L86" i="4"/>
  <c r="L87" i="4"/>
  <c r="L89" i="4"/>
  <c r="M89" i="4"/>
  <c r="L90" i="4"/>
  <c r="M90" i="4"/>
  <c r="L91" i="4"/>
  <c r="M91" i="4"/>
  <c r="L92" i="4"/>
  <c r="M92" i="4"/>
  <c r="L93" i="4"/>
  <c r="M93" i="4"/>
  <c r="L94" i="4"/>
  <c r="L95" i="4"/>
  <c r="L49" i="4"/>
  <c r="L50" i="4"/>
  <c r="L51" i="4"/>
  <c r="L52" i="4"/>
  <c r="L53" i="4"/>
  <c r="L54" i="4"/>
  <c r="L55" i="4"/>
  <c r="L56" i="4"/>
  <c r="L57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3" i="4"/>
  <c r="L80" i="4"/>
  <c r="L81" i="4"/>
  <c r="L82" i="4"/>
  <c r="L22" i="4"/>
  <c r="L23" i="4"/>
  <c r="L24" i="4"/>
  <c r="L25" i="4"/>
  <c r="L26" i="4"/>
  <c r="L27" i="4"/>
  <c r="L29" i="4"/>
  <c r="L30" i="4"/>
  <c r="L31" i="4"/>
  <c r="L32" i="4"/>
  <c r="L33" i="4"/>
  <c r="L34" i="4"/>
  <c r="L35" i="4"/>
  <c r="L37" i="4"/>
  <c r="L38" i="4"/>
  <c r="L41" i="4"/>
  <c r="L42" i="4"/>
  <c r="L43" i="4"/>
  <c r="L14" i="4"/>
  <c r="L15" i="4"/>
  <c r="L16" i="4"/>
  <c r="L13" i="4"/>
  <c r="J99" i="4"/>
  <c r="K99" i="4" s="1"/>
  <c r="J98" i="4"/>
  <c r="K98" i="4" s="1"/>
  <c r="J87" i="4"/>
  <c r="J86" i="4"/>
  <c r="K86" i="4" s="1"/>
  <c r="J50" i="4"/>
  <c r="K50" i="4" s="1"/>
  <c r="J51" i="4"/>
  <c r="J52" i="4"/>
  <c r="J53" i="4"/>
  <c r="J54" i="4"/>
  <c r="J55" i="4"/>
  <c r="K55" i="4" s="1"/>
  <c r="J56" i="4"/>
  <c r="K56" i="4" s="1"/>
  <c r="J57" i="4"/>
  <c r="K57" i="4" s="1"/>
  <c r="J59" i="4"/>
  <c r="K59" i="4" s="1"/>
  <c r="J60" i="4"/>
  <c r="J61" i="4"/>
  <c r="K61" i="4" s="1"/>
  <c r="J62" i="4"/>
  <c r="K62" i="4" s="1"/>
  <c r="J63" i="4"/>
  <c r="K63" i="4" s="1"/>
  <c r="J64" i="4"/>
  <c r="K64" i="4" s="1"/>
  <c r="J65" i="4"/>
  <c r="K65" i="4" s="1"/>
  <c r="J66" i="4"/>
  <c r="K66" i="4" s="1"/>
  <c r="J67" i="4"/>
  <c r="K67" i="4" s="1"/>
  <c r="J68" i="4"/>
  <c r="K68" i="4" s="1"/>
  <c r="J69" i="4"/>
  <c r="K69" i="4" s="1"/>
  <c r="J70" i="4"/>
  <c r="J71" i="4"/>
  <c r="J73" i="4"/>
  <c r="J80" i="4"/>
  <c r="J81" i="4"/>
  <c r="J82" i="4"/>
  <c r="J49" i="4"/>
  <c r="K49" i="4" s="1"/>
  <c r="J42" i="4"/>
  <c r="J43" i="4"/>
  <c r="J41" i="4"/>
  <c r="J38" i="4"/>
  <c r="K38" i="4" s="1"/>
  <c r="J37" i="4"/>
  <c r="K37" i="4" s="1"/>
  <c r="J30" i="4"/>
  <c r="K30" i="4" s="1"/>
  <c r="J31" i="4"/>
  <c r="J32" i="4"/>
  <c r="K32" i="4" s="1"/>
  <c r="J33" i="4"/>
  <c r="J34" i="4"/>
  <c r="J35" i="4"/>
  <c r="J29" i="4"/>
  <c r="K29" i="4" s="1"/>
  <c r="J23" i="4"/>
  <c r="J24" i="4"/>
  <c r="J25" i="4"/>
  <c r="K25" i="4" s="1"/>
  <c r="J26" i="4"/>
  <c r="J27" i="4"/>
  <c r="K27" i="4" s="1"/>
  <c r="J22" i="4"/>
  <c r="J14" i="4"/>
  <c r="K14" i="4" s="1"/>
  <c r="J15" i="4"/>
  <c r="K15" i="4" s="1"/>
  <c r="J16" i="4"/>
  <c r="K16" i="4" s="1"/>
  <c r="J13" i="4"/>
  <c r="K13" i="4" s="1"/>
  <c r="L99" i="1"/>
  <c r="L98" i="1"/>
  <c r="L86" i="1"/>
  <c r="L87" i="1"/>
  <c r="L89" i="1"/>
  <c r="L89" i="5" s="1"/>
  <c r="M89" i="1"/>
  <c r="M89" i="5" s="1"/>
  <c r="L90" i="1"/>
  <c r="L90" i="5" s="1"/>
  <c r="M90" i="1"/>
  <c r="M90" i="5" s="1"/>
  <c r="L91" i="1"/>
  <c r="L91" i="5" s="1"/>
  <c r="M91" i="1"/>
  <c r="M91" i="5" s="1"/>
  <c r="L92" i="1"/>
  <c r="L92" i="5" s="1"/>
  <c r="M92" i="1"/>
  <c r="M92" i="5" s="1"/>
  <c r="L93" i="1"/>
  <c r="L93" i="5" s="1"/>
  <c r="M93" i="1"/>
  <c r="M93" i="5" s="1"/>
  <c r="L94" i="1"/>
  <c r="L95" i="1"/>
  <c r="L52" i="1"/>
  <c r="L53" i="1"/>
  <c r="L54" i="1"/>
  <c r="L55" i="1"/>
  <c r="L57" i="1"/>
  <c r="L59" i="1"/>
  <c r="L60" i="1"/>
  <c r="L61" i="1"/>
  <c r="L64" i="1"/>
  <c r="L65" i="1"/>
  <c r="L66" i="1"/>
  <c r="L67" i="1"/>
  <c r="L68" i="1"/>
  <c r="L70" i="1"/>
  <c r="L71" i="1"/>
  <c r="L73" i="1"/>
  <c r="L76" i="1"/>
  <c r="N76" i="1"/>
  <c r="L77" i="1"/>
  <c r="L78" i="1"/>
  <c r="L80" i="1"/>
  <c r="L81" i="1"/>
  <c r="L82" i="1"/>
  <c r="L22" i="1"/>
  <c r="L23" i="1"/>
  <c r="L24" i="1"/>
  <c r="L25" i="1"/>
  <c r="L26" i="1"/>
  <c r="L27" i="1"/>
  <c r="L29" i="1"/>
  <c r="L30" i="1"/>
  <c r="L31" i="1"/>
  <c r="L32" i="1"/>
  <c r="L33" i="1"/>
  <c r="L34" i="1"/>
  <c r="L35" i="1"/>
  <c r="L37" i="1"/>
  <c r="L38" i="1"/>
  <c r="L41" i="1"/>
  <c r="L42" i="1"/>
  <c r="L43" i="1"/>
  <c r="L14" i="1"/>
  <c r="L15" i="1"/>
  <c r="L16" i="1"/>
  <c r="L13" i="1"/>
  <c r="K89" i="1"/>
  <c r="K89" i="5" s="1"/>
  <c r="J99" i="1"/>
  <c r="K99" i="1" s="1"/>
  <c r="J98" i="1"/>
  <c r="J87" i="1"/>
  <c r="J86" i="1"/>
  <c r="J81" i="1"/>
  <c r="J82" i="1"/>
  <c r="J80" i="1"/>
  <c r="J78" i="1"/>
  <c r="J77" i="1"/>
  <c r="J76" i="1"/>
  <c r="J73" i="1"/>
  <c r="J71" i="1"/>
  <c r="J60" i="1"/>
  <c r="K60" i="1" s="1"/>
  <c r="J61" i="1"/>
  <c r="J64" i="1"/>
  <c r="K64" i="1" s="1"/>
  <c r="J65" i="1"/>
  <c r="J66" i="1"/>
  <c r="K66" i="1" s="1"/>
  <c r="J67" i="1"/>
  <c r="K67" i="1" s="1"/>
  <c r="J68" i="1"/>
  <c r="J70" i="1"/>
  <c r="J59" i="1"/>
  <c r="J51" i="1"/>
  <c r="J52" i="1"/>
  <c r="J53" i="1"/>
  <c r="J54" i="1"/>
  <c r="J55" i="1"/>
  <c r="J57" i="1"/>
  <c r="J42" i="1"/>
  <c r="J43" i="1"/>
  <c r="J41" i="1"/>
  <c r="J38" i="1"/>
  <c r="J37" i="1"/>
  <c r="K37" i="1" s="1"/>
  <c r="J35" i="1"/>
  <c r="K35" i="1" s="1"/>
  <c r="J30" i="1"/>
  <c r="K30" i="1" s="1"/>
  <c r="J31" i="1"/>
  <c r="J32" i="1"/>
  <c r="K32" i="1" s="1"/>
  <c r="J33" i="1"/>
  <c r="M33" i="1" s="1"/>
  <c r="J34" i="1"/>
  <c r="J29" i="1"/>
  <c r="J23" i="1"/>
  <c r="K23" i="1" s="1"/>
  <c r="J24" i="1"/>
  <c r="J25" i="1"/>
  <c r="J25" i="5" s="1"/>
  <c r="J26" i="1"/>
  <c r="J27" i="1"/>
  <c r="J22" i="1"/>
  <c r="J14" i="1"/>
  <c r="K14" i="1" s="1"/>
  <c r="J15" i="1"/>
  <c r="K15" i="1" s="1"/>
  <c r="J16" i="1"/>
  <c r="K16" i="1" s="1"/>
  <c r="J13" i="1"/>
  <c r="K13" i="1" s="1"/>
  <c r="L100" i="5"/>
  <c r="I100" i="5"/>
  <c r="F100" i="5"/>
  <c r="C100" i="5"/>
  <c r="M99" i="5"/>
  <c r="N99" i="5" s="1"/>
  <c r="J99" i="5"/>
  <c r="K99" i="5" s="1"/>
  <c r="G99" i="5"/>
  <c r="H99" i="5" s="1"/>
  <c r="D99" i="5"/>
  <c r="M98" i="5"/>
  <c r="N98" i="5" s="1"/>
  <c r="J98" i="5"/>
  <c r="J100" i="5" s="1"/>
  <c r="G98" i="5"/>
  <c r="D98" i="5"/>
  <c r="E98" i="5" s="1"/>
  <c r="J88" i="5"/>
  <c r="I88" i="5"/>
  <c r="G88" i="5"/>
  <c r="F88" i="5"/>
  <c r="D88" i="5"/>
  <c r="C88" i="5"/>
  <c r="M82" i="5"/>
  <c r="N82" i="5" s="1"/>
  <c r="J82" i="5"/>
  <c r="K82" i="5" s="1"/>
  <c r="G82" i="5"/>
  <c r="H82" i="5" s="1"/>
  <c r="D82" i="5"/>
  <c r="E82" i="5" s="1"/>
  <c r="M81" i="5"/>
  <c r="N81" i="5" s="1"/>
  <c r="J81" i="5"/>
  <c r="K81" i="5" s="1"/>
  <c r="G81" i="5"/>
  <c r="H81" i="5" s="1"/>
  <c r="D81" i="5"/>
  <c r="E81" i="5" s="1"/>
  <c r="D80" i="5"/>
  <c r="E80" i="5" s="1"/>
  <c r="L17" i="5"/>
  <c r="I17" i="5"/>
  <c r="F17" i="5"/>
  <c r="C17" i="5"/>
  <c r="M16" i="5"/>
  <c r="N16" i="5" s="1"/>
  <c r="J16" i="5"/>
  <c r="K16" i="5" s="1"/>
  <c r="G16" i="5"/>
  <c r="H16" i="5" s="1"/>
  <c r="D16" i="5"/>
  <c r="E16" i="5" s="1"/>
  <c r="M15" i="5"/>
  <c r="N15" i="5" s="1"/>
  <c r="J15" i="5"/>
  <c r="K15" i="5" s="1"/>
  <c r="G15" i="5"/>
  <c r="H15" i="5" s="1"/>
  <c r="D15" i="5"/>
  <c r="E15" i="5" s="1"/>
  <c r="M14" i="5"/>
  <c r="N14" i="5" s="1"/>
  <c r="J14" i="5"/>
  <c r="K14" i="5" s="1"/>
  <c r="G14" i="5"/>
  <c r="H14" i="5" s="1"/>
  <c r="D14" i="5"/>
  <c r="E14" i="5" s="1"/>
  <c r="M13" i="5"/>
  <c r="N13" i="5" s="1"/>
  <c r="J13" i="5"/>
  <c r="K13" i="5" s="1"/>
  <c r="G13" i="5"/>
  <c r="H13" i="5" s="1"/>
  <c r="D13" i="5"/>
  <c r="E13" i="5" s="1"/>
  <c r="I100" i="4"/>
  <c r="F100" i="4"/>
  <c r="C100" i="4"/>
  <c r="G99" i="4"/>
  <c r="H99" i="4" s="1"/>
  <c r="D99" i="4"/>
  <c r="E99" i="4" s="1"/>
  <c r="G98" i="4"/>
  <c r="H98" i="4" s="1"/>
  <c r="D98" i="4"/>
  <c r="J95" i="4"/>
  <c r="K95" i="4" s="1"/>
  <c r="H95" i="4"/>
  <c r="D95" i="4"/>
  <c r="E95" i="4" s="1"/>
  <c r="J94" i="4"/>
  <c r="K94" i="4" s="1"/>
  <c r="H94" i="4"/>
  <c r="D94" i="4"/>
  <c r="E94" i="4" s="1"/>
  <c r="K93" i="4"/>
  <c r="H93" i="4"/>
  <c r="N93" i="4" s="1"/>
  <c r="E93" i="4"/>
  <c r="K92" i="4"/>
  <c r="H92" i="4"/>
  <c r="E92" i="4"/>
  <c r="K91" i="4"/>
  <c r="H91" i="4"/>
  <c r="E91" i="4"/>
  <c r="K90" i="4"/>
  <c r="H90" i="4"/>
  <c r="N90" i="4" s="1"/>
  <c r="E90" i="4"/>
  <c r="K89" i="4"/>
  <c r="H89" i="4"/>
  <c r="E89" i="4"/>
  <c r="J88" i="4"/>
  <c r="I88" i="4"/>
  <c r="G88" i="4"/>
  <c r="F88" i="4"/>
  <c r="L88" i="4" s="1"/>
  <c r="D88" i="4"/>
  <c r="C88" i="4"/>
  <c r="G87" i="4"/>
  <c r="H87" i="4" s="1"/>
  <c r="D87" i="4"/>
  <c r="E87" i="4" s="1"/>
  <c r="D86" i="4"/>
  <c r="E86" i="4" s="1"/>
  <c r="I85" i="4"/>
  <c r="C85" i="4"/>
  <c r="G82" i="4"/>
  <c r="H82" i="4" s="1"/>
  <c r="D82" i="4"/>
  <c r="E82" i="4" s="1"/>
  <c r="G81" i="4"/>
  <c r="H81" i="4" s="1"/>
  <c r="D81" i="4"/>
  <c r="E81" i="4" s="1"/>
  <c r="G80" i="4"/>
  <c r="H80" i="4" s="1"/>
  <c r="D80" i="4"/>
  <c r="E80" i="4" s="1"/>
  <c r="G78" i="4"/>
  <c r="H75" i="4"/>
  <c r="C75" i="4"/>
  <c r="G73" i="4"/>
  <c r="H73" i="4" s="1"/>
  <c r="D73" i="4"/>
  <c r="E73" i="4" s="1"/>
  <c r="G71" i="4"/>
  <c r="D71" i="4"/>
  <c r="G70" i="4"/>
  <c r="D70" i="4"/>
  <c r="E70" i="4" s="1"/>
  <c r="G69" i="4"/>
  <c r="D69" i="4"/>
  <c r="G68" i="4"/>
  <c r="H68" i="4" s="1"/>
  <c r="D68" i="4"/>
  <c r="E68" i="4" s="1"/>
  <c r="G67" i="4"/>
  <c r="H67" i="4" s="1"/>
  <c r="D67" i="4"/>
  <c r="G66" i="4"/>
  <c r="H66" i="4" s="1"/>
  <c r="D66" i="4"/>
  <c r="E66" i="4" s="1"/>
  <c r="G65" i="4"/>
  <c r="H65" i="4" s="1"/>
  <c r="D65" i="4"/>
  <c r="E65" i="4" s="1"/>
  <c r="G64" i="4"/>
  <c r="D64" i="4"/>
  <c r="E64" i="4" s="1"/>
  <c r="D63" i="4"/>
  <c r="E63" i="4" s="1"/>
  <c r="G62" i="4"/>
  <c r="D62" i="4"/>
  <c r="G61" i="4"/>
  <c r="H61" i="4" s="1"/>
  <c r="D61" i="4"/>
  <c r="E61" i="4" s="1"/>
  <c r="G60" i="4"/>
  <c r="H60" i="4" s="1"/>
  <c r="D60" i="4"/>
  <c r="E60" i="4" s="1"/>
  <c r="G59" i="4"/>
  <c r="H59" i="4" s="1"/>
  <c r="D59" i="4"/>
  <c r="E59" i="4" s="1"/>
  <c r="I58" i="4"/>
  <c r="C58" i="4"/>
  <c r="G57" i="4"/>
  <c r="H57" i="4" s="1"/>
  <c r="D57" i="4"/>
  <c r="E57" i="4" s="1"/>
  <c r="G56" i="4"/>
  <c r="H56" i="4" s="1"/>
  <c r="D56" i="4"/>
  <c r="E56" i="4" s="1"/>
  <c r="G55" i="4"/>
  <c r="D55" i="4"/>
  <c r="E55" i="4" s="1"/>
  <c r="G54" i="4"/>
  <c r="H54" i="4" s="1"/>
  <c r="D54" i="4"/>
  <c r="G53" i="4"/>
  <c r="H53" i="4" s="1"/>
  <c r="D53" i="4"/>
  <c r="E53" i="4" s="1"/>
  <c r="G52" i="4"/>
  <c r="H52" i="4" s="1"/>
  <c r="D52" i="4"/>
  <c r="E52" i="4" s="1"/>
  <c r="G51" i="4"/>
  <c r="H51" i="4" s="1"/>
  <c r="D51" i="4"/>
  <c r="E51" i="4" s="1"/>
  <c r="D50" i="4"/>
  <c r="E50" i="4" s="1"/>
  <c r="D49" i="4"/>
  <c r="E49" i="4" s="1"/>
  <c r="I48" i="4"/>
  <c r="F48" i="4"/>
  <c r="C48" i="4"/>
  <c r="H43" i="4"/>
  <c r="D43" i="4"/>
  <c r="E43" i="4" s="1"/>
  <c r="G42" i="4"/>
  <c r="G40" i="4" s="1"/>
  <c r="G39" i="4" s="1"/>
  <c r="D42" i="4"/>
  <c r="E42" i="4" s="1"/>
  <c r="H41" i="4"/>
  <c r="D41" i="4"/>
  <c r="I40" i="4"/>
  <c r="F40" i="4"/>
  <c r="F39" i="4" s="1"/>
  <c r="C40" i="4"/>
  <c r="C39" i="4" s="1"/>
  <c r="G38" i="4"/>
  <c r="H38" i="4" s="1"/>
  <c r="D38" i="4"/>
  <c r="E38" i="4" s="1"/>
  <c r="G37" i="4"/>
  <c r="H37" i="4" s="1"/>
  <c r="D37" i="4"/>
  <c r="E37" i="4" s="1"/>
  <c r="I36" i="4"/>
  <c r="F36" i="4"/>
  <c r="C36" i="4"/>
  <c r="H35" i="4"/>
  <c r="D35" i="4"/>
  <c r="E35" i="4" s="1"/>
  <c r="H34" i="4"/>
  <c r="D34" i="4"/>
  <c r="E34" i="4" s="1"/>
  <c r="H33" i="4"/>
  <c r="D33" i="4"/>
  <c r="E33" i="4" s="1"/>
  <c r="G32" i="4"/>
  <c r="D32" i="4"/>
  <c r="E32" i="4" s="1"/>
  <c r="G31" i="4"/>
  <c r="D31" i="4"/>
  <c r="E31" i="4" s="1"/>
  <c r="G30" i="4"/>
  <c r="D30" i="4"/>
  <c r="G29" i="4"/>
  <c r="H29" i="4" s="1"/>
  <c r="D29" i="4"/>
  <c r="E29" i="4" s="1"/>
  <c r="I28" i="4"/>
  <c r="F28" i="4"/>
  <c r="C28" i="4"/>
  <c r="G27" i="4"/>
  <c r="H27" i="4" s="1"/>
  <c r="D27" i="4"/>
  <c r="E27" i="4" s="1"/>
  <c r="G26" i="4"/>
  <c r="H26" i="4" s="1"/>
  <c r="D26" i="4"/>
  <c r="E26" i="4" s="1"/>
  <c r="G25" i="4"/>
  <c r="H25" i="4" s="1"/>
  <c r="N25" i="4" s="1"/>
  <c r="D25" i="4"/>
  <c r="E25" i="4" s="1"/>
  <c r="G24" i="4"/>
  <c r="H24" i="4" s="1"/>
  <c r="D24" i="4"/>
  <c r="E24" i="4" s="1"/>
  <c r="G23" i="4"/>
  <c r="D23" i="4"/>
  <c r="E23" i="4" s="1"/>
  <c r="G22" i="4"/>
  <c r="H22" i="4" s="1"/>
  <c r="D22" i="4"/>
  <c r="E22" i="4" s="1"/>
  <c r="I21" i="4"/>
  <c r="F21" i="4"/>
  <c r="L21" i="4" s="1"/>
  <c r="C21" i="4"/>
  <c r="I17" i="4"/>
  <c r="F17" i="4"/>
  <c r="L17" i="4" s="1"/>
  <c r="C17" i="4"/>
  <c r="G16" i="4"/>
  <c r="H16" i="4" s="1"/>
  <c r="D16" i="4"/>
  <c r="E16" i="4" s="1"/>
  <c r="G15" i="4"/>
  <c r="H15" i="4" s="1"/>
  <c r="D15" i="4"/>
  <c r="E15" i="4" s="1"/>
  <c r="G14" i="4"/>
  <c r="D14" i="4"/>
  <c r="E14" i="4" s="1"/>
  <c r="G13" i="4"/>
  <c r="D13" i="4"/>
  <c r="E13" i="4" s="1"/>
  <c r="F69" i="1"/>
  <c r="F56" i="1"/>
  <c r="G37" i="1"/>
  <c r="F63" i="1"/>
  <c r="F50" i="1"/>
  <c r="F62" i="1"/>
  <c r="F49" i="1"/>
  <c r="G51" i="1"/>
  <c r="G52" i="1"/>
  <c r="G53" i="1"/>
  <c r="G54" i="1"/>
  <c r="G55" i="1"/>
  <c r="G57" i="1"/>
  <c r="G59" i="1"/>
  <c r="G60" i="1"/>
  <c r="G61" i="1"/>
  <c r="G64" i="1"/>
  <c r="G65" i="1"/>
  <c r="G66" i="1"/>
  <c r="G67" i="1"/>
  <c r="G68" i="1"/>
  <c r="G70" i="1"/>
  <c r="C75" i="1"/>
  <c r="D77" i="1"/>
  <c r="D76" i="1"/>
  <c r="D63" i="1"/>
  <c r="D62" i="1"/>
  <c r="D50" i="1"/>
  <c r="D51" i="1"/>
  <c r="D52" i="1"/>
  <c r="D53" i="1"/>
  <c r="D54" i="1"/>
  <c r="D55" i="1"/>
  <c r="D56" i="1"/>
  <c r="D57" i="1"/>
  <c r="D59" i="1"/>
  <c r="D60" i="1"/>
  <c r="D61" i="1"/>
  <c r="D64" i="1"/>
  <c r="D65" i="1"/>
  <c r="D66" i="1"/>
  <c r="D67" i="1"/>
  <c r="D68" i="1"/>
  <c r="D69" i="1"/>
  <c r="D70" i="1"/>
  <c r="D49" i="1"/>
  <c r="C58" i="1"/>
  <c r="C48" i="1"/>
  <c r="C47" i="1" s="1"/>
  <c r="H48" i="4" l="1"/>
  <c r="F47" i="4"/>
  <c r="D48" i="4"/>
  <c r="C47" i="4"/>
  <c r="L88" i="5"/>
  <c r="M88" i="5"/>
  <c r="G100" i="5"/>
  <c r="K98" i="5"/>
  <c r="K100" i="5" s="1"/>
  <c r="H98" i="5"/>
  <c r="H100" i="5"/>
  <c r="D100" i="5"/>
  <c r="M14" i="4"/>
  <c r="E85" i="4"/>
  <c r="D40" i="4"/>
  <c r="D39" i="4" s="1"/>
  <c r="J39" i="4" s="1"/>
  <c r="M39" i="4" s="1"/>
  <c r="H88" i="4"/>
  <c r="J17" i="4"/>
  <c r="M94" i="4"/>
  <c r="N91" i="4"/>
  <c r="M78" i="4"/>
  <c r="N92" i="4"/>
  <c r="N99" i="4"/>
  <c r="N38" i="4"/>
  <c r="N16" i="4"/>
  <c r="N56" i="4"/>
  <c r="N15" i="4"/>
  <c r="N94" i="4"/>
  <c r="M88" i="4"/>
  <c r="H13" i="4"/>
  <c r="N13" i="4" s="1"/>
  <c r="M13" i="4"/>
  <c r="J21" i="4"/>
  <c r="L86" i="5"/>
  <c r="L87" i="5"/>
  <c r="L95" i="5"/>
  <c r="L52" i="5"/>
  <c r="L53" i="5"/>
  <c r="L57" i="5"/>
  <c r="L59" i="5"/>
  <c r="L61" i="5"/>
  <c r="L76" i="5"/>
  <c r="L77" i="5"/>
  <c r="L80" i="5"/>
  <c r="L22" i="5"/>
  <c r="L23" i="5"/>
  <c r="L25" i="5"/>
  <c r="L26" i="5"/>
  <c r="L27" i="5"/>
  <c r="L29" i="5"/>
  <c r="L30" i="5"/>
  <c r="L31" i="5"/>
  <c r="L32" i="5"/>
  <c r="L33" i="5"/>
  <c r="L37" i="5"/>
  <c r="J87" i="5"/>
  <c r="J80" i="5"/>
  <c r="K66" i="5"/>
  <c r="J51" i="5"/>
  <c r="J53" i="5"/>
  <c r="J54" i="5"/>
  <c r="J55" i="5"/>
  <c r="J42" i="5"/>
  <c r="K30" i="5"/>
  <c r="N29" i="4"/>
  <c r="L51" i="5"/>
  <c r="N98" i="4"/>
  <c r="M87" i="4"/>
  <c r="K87" i="4"/>
  <c r="K81" i="4"/>
  <c r="N81" i="4" s="1"/>
  <c r="M81" i="4"/>
  <c r="M43" i="4"/>
  <c r="K43" i="4"/>
  <c r="N43" i="4" s="1"/>
  <c r="M33" i="4"/>
  <c r="M33" i="5" s="1"/>
  <c r="K33" i="4"/>
  <c r="N33" i="4" s="1"/>
  <c r="M34" i="4"/>
  <c r="K34" i="4"/>
  <c r="N34" i="4" s="1"/>
  <c r="K23" i="4"/>
  <c r="K23" i="5" s="1"/>
  <c r="M23" i="4"/>
  <c r="K24" i="4"/>
  <c r="N24" i="4" s="1"/>
  <c r="M24" i="4"/>
  <c r="J48" i="4"/>
  <c r="I102" i="4"/>
  <c r="H75" i="5"/>
  <c r="M59" i="1"/>
  <c r="J59" i="5"/>
  <c r="K59" i="1"/>
  <c r="K59" i="5" s="1"/>
  <c r="C96" i="4"/>
  <c r="M73" i="4"/>
  <c r="G21" i="4"/>
  <c r="N100" i="5"/>
  <c r="L65" i="5"/>
  <c r="M29" i="4"/>
  <c r="J67" i="5"/>
  <c r="H30" i="4"/>
  <c r="G30" i="5"/>
  <c r="H17" i="5"/>
  <c r="J17" i="5"/>
  <c r="L66" i="5"/>
  <c r="M95" i="4"/>
  <c r="L100" i="1"/>
  <c r="M70" i="4"/>
  <c r="J38" i="5"/>
  <c r="M42" i="4"/>
  <c r="E36" i="4"/>
  <c r="G17" i="4"/>
  <c r="N95" i="4"/>
  <c r="M98" i="4"/>
  <c r="M25" i="4"/>
  <c r="H14" i="4"/>
  <c r="N14" i="4" s="1"/>
  <c r="D36" i="4"/>
  <c r="L55" i="5"/>
  <c r="M99" i="4"/>
  <c r="D100" i="4"/>
  <c r="L24" i="5"/>
  <c r="L54" i="5"/>
  <c r="L94" i="5"/>
  <c r="E88" i="4"/>
  <c r="J22" i="5"/>
  <c r="M16" i="4"/>
  <c r="M57" i="4"/>
  <c r="I39" i="4"/>
  <c r="L39" i="4" s="1"/>
  <c r="M22" i="4"/>
  <c r="M55" i="4"/>
  <c r="L43" i="5"/>
  <c r="M15" i="4"/>
  <c r="N89" i="4"/>
  <c r="J36" i="4"/>
  <c r="G100" i="4"/>
  <c r="J23" i="5"/>
  <c r="L41" i="5"/>
  <c r="L73" i="5"/>
  <c r="H100" i="4"/>
  <c r="J24" i="5"/>
  <c r="J66" i="5"/>
  <c r="L42" i="5"/>
  <c r="K22" i="4"/>
  <c r="N22" i="4" s="1"/>
  <c r="M82" i="4"/>
  <c r="D85" i="4"/>
  <c r="D96" i="4" s="1"/>
  <c r="E17" i="5"/>
  <c r="K55" i="1"/>
  <c r="K55" i="5" s="1"/>
  <c r="I96" i="4"/>
  <c r="K88" i="4"/>
  <c r="N88" i="4" s="1"/>
  <c r="G17" i="5"/>
  <c r="L38" i="5"/>
  <c r="M80" i="4"/>
  <c r="J34" i="5"/>
  <c r="L35" i="5"/>
  <c r="L68" i="5"/>
  <c r="M30" i="4"/>
  <c r="M38" i="4"/>
  <c r="H31" i="4"/>
  <c r="G31" i="5"/>
  <c r="N57" i="4"/>
  <c r="C75" i="5"/>
  <c r="G37" i="5"/>
  <c r="H32" i="4"/>
  <c r="N32" i="4" s="1"/>
  <c r="G32" i="5"/>
  <c r="K32" i="5"/>
  <c r="L34" i="5"/>
  <c r="L67" i="5"/>
  <c r="L71" i="5"/>
  <c r="M51" i="4"/>
  <c r="M52" i="4"/>
  <c r="M53" i="4"/>
  <c r="M54" i="4"/>
  <c r="C48" i="5"/>
  <c r="F102" i="4"/>
  <c r="C102" i="4"/>
  <c r="L60" i="5"/>
  <c r="L64" i="5"/>
  <c r="N66" i="4"/>
  <c r="N67" i="4"/>
  <c r="C58" i="5"/>
  <c r="J58" i="4"/>
  <c r="K58" i="4" s="1"/>
  <c r="L70" i="5"/>
  <c r="N76" i="5"/>
  <c r="K76" i="5"/>
  <c r="I75" i="4"/>
  <c r="J75" i="1"/>
  <c r="M75" i="1" s="1"/>
  <c r="K53" i="1"/>
  <c r="K80" i="1"/>
  <c r="J85" i="1"/>
  <c r="J86" i="5"/>
  <c r="J27" i="5"/>
  <c r="M37" i="1"/>
  <c r="J37" i="5"/>
  <c r="M34" i="1"/>
  <c r="M35" i="1"/>
  <c r="J35" i="5"/>
  <c r="F50" i="5"/>
  <c r="I50" i="1"/>
  <c r="J26" i="5"/>
  <c r="K34" i="1"/>
  <c r="K34" i="5" s="1"/>
  <c r="F63" i="5"/>
  <c r="I63" i="1"/>
  <c r="L63" i="1" s="1"/>
  <c r="L63" i="5" s="1"/>
  <c r="K41" i="1"/>
  <c r="J40" i="1"/>
  <c r="J39" i="1" s="1"/>
  <c r="J41" i="5"/>
  <c r="K43" i="1"/>
  <c r="J43" i="5"/>
  <c r="M43" i="1"/>
  <c r="J73" i="5"/>
  <c r="K37" i="5"/>
  <c r="F62" i="5"/>
  <c r="I62" i="1"/>
  <c r="G69" i="1"/>
  <c r="G69" i="5" s="1"/>
  <c r="F69" i="5"/>
  <c r="I69" i="1"/>
  <c r="L69" i="1" s="1"/>
  <c r="L69" i="5" s="1"/>
  <c r="K29" i="1"/>
  <c r="J29" i="5"/>
  <c r="J28" i="1"/>
  <c r="M76" i="1"/>
  <c r="J76" i="5"/>
  <c r="K38" i="1"/>
  <c r="G56" i="1"/>
  <c r="H56" i="1" s="1"/>
  <c r="F56" i="5"/>
  <c r="I56" i="1"/>
  <c r="F49" i="5"/>
  <c r="F48" i="1"/>
  <c r="I49" i="1"/>
  <c r="K33" i="1"/>
  <c r="K33" i="5" s="1"/>
  <c r="J33" i="5"/>
  <c r="K22" i="1"/>
  <c r="M32" i="1"/>
  <c r="J32" i="5"/>
  <c r="K26" i="1"/>
  <c r="M31" i="1"/>
  <c r="J31" i="5"/>
  <c r="K25" i="1"/>
  <c r="K25" i="5" s="1"/>
  <c r="E76" i="1"/>
  <c r="M30" i="1"/>
  <c r="J30" i="5"/>
  <c r="K24" i="1"/>
  <c r="I51" i="5"/>
  <c r="H59" i="1"/>
  <c r="H59" i="5" s="1"/>
  <c r="G59" i="5"/>
  <c r="E59" i="1"/>
  <c r="E59" i="5" s="1"/>
  <c r="D59" i="5"/>
  <c r="E60" i="1"/>
  <c r="E60" i="5" s="1"/>
  <c r="D60" i="5"/>
  <c r="H60" i="1"/>
  <c r="G60" i="5"/>
  <c r="M60" i="1"/>
  <c r="J60" i="5"/>
  <c r="K61" i="1"/>
  <c r="J61" i="5"/>
  <c r="E61" i="1"/>
  <c r="E61" i="5" s="1"/>
  <c r="D61" i="5"/>
  <c r="H61" i="1"/>
  <c r="H61" i="5" s="1"/>
  <c r="G61" i="5"/>
  <c r="E62" i="1"/>
  <c r="D62" i="5"/>
  <c r="E63" i="1"/>
  <c r="E63" i="5" s="1"/>
  <c r="D63" i="5"/>
  <c r="E64" i="1"/>
  <c r="E64" i="5" s="1"/>
  <c r="D64" i="5"/>
  <c r="H65" i="1"/>
  <c r="H65" i="5" s="1"/>
  <c r="G65" i="5"/>
  <c r="E65" i="1"/>
  <c r="E65" i="5" s="1"/>
  <c r="D65" i="5"/>
  <c r="K65" i="1"/>
  <c r="J65" i="5"/>
  <c r="E66" i="1"/>
  <c r="E66" i="5" s="1"/>
  <c r="D66" i="5"/>
  <c r="H66" i="1"/>
  <c r="G66" i="5"/>
  <c r="H67" i="1"/>
  <c r="H67" i="5" s="1"/>
  <c r="G67" i="5"/>
  <c r="E67" i="1"/>
  <c r="D67" i="5"/>
  <c r="K67" i="5"/>
  <c r="E68" i="1"/>
  <c r="E68" i="5" s="1"/>
  <c r="D68" i="5"/>
  <c r="K68" i="1"/>
  <c r="K68" i="5" s="1"/>
  <c r="J68" i="5"/>
  <c r="H68" i="1"/>
  <c r="G68" i="5"/>
  <c r="H69" i="1"/>
  <c r="E69" i="1"/>
  <c r="D69" i="5"/>
  <c r="L78" i="5"/>
  <c r="J78" i="5"/>
  <c r="H78" i="4"/>
  <c r="N78" i="4" s="1"/>
  <c r="E71" i="4"/>
  <c r="K71" i="4"/>
  <c r="H71" i="4"/>
  <c r="J71" i="5"/>
  <c r="E77" i="1"/>
  <c r="M77" i="1"/>
  <c r="M77" i="5" s="1"/>
  <c r="J77" i="5"/>
  <c r="K77" i="1"/>
  <c r="H70" i="1"/>
  <c r="G70" i="5"/>
  <c r="E70" i="1"/>
  <c r="E70" i="5" s="1"/>
  <c r="D70" i="5"/>
  <c r="M70" i="1"/>
  <c r="J70" i="5"/>
  <c r="E54" i="1"/>
  <c r="D54" i="5"/>
  <c r="E53" i="1"/>
  <c r="E53" i="5" s="1"/>
  <c r="D53" i="5"/>
  <c r="K52" i="1"/>
  <c r="J52" i="5"/>
  <c r="E52" i="1"/>
  <c r="E52" i="5" s="1"/>
  <c r="D52" i="5"/>
  <c r="H55" i="1"/>
  <c r="G55" i="5"/>
  <c r="M55" i="1"/>
  <c r="E51" i="1"/>
  <c r="E51" i="5" s="1"/>
  <c r="D51" i="5"/>
  <c r="H54" i="1"/>
  <c r="H54" i="5" s="1"/>
  <c r="G54" i="5"/>
  <c r="E49" i="1"/>
  <c r="E49" i="5" s="1"/>
  <c r="D49" i="5"/>
  <c r="E56" i="1"/>
  <c r="E56" i="5" s="1"/>
  <c r="D56" i="5"/>
  <c r="E50" i="1"/>
  <c r="E50" i="5" s="1"/>
  <c r="D50" i="5"/>
  <c r="H53" i="1"/>
  <c r="H53" i="5" s="1"/>
  <c r="G53" i="5"/>
  <c r="E55" i="1"/>
  <c r="E55" i="5" s="1"/>
  <c r="D55" i="5"/>
  <c r="H52" i="1"/>
  <c r="G52" i="5"/>
  <c r="H51" i="1"/>
  <c r="H51" i="5" s="1"/>
  <c r="G51" i="5"/>
  <c r="E57" i="1"/>
  <c r="E57" i="5" s="1"/>
  <c r="D57" i="5"/>
  <c r="K64" i="5"/>
  <c r="J64" i="5"/>
  <c r="H64" i="1"/>
  <c r="G64" i="5"/>
  <c r="M57" i="1"/>
  <c r="J57" i="5"/>
  <c r="K57" i="1"/>
  <c r="H57" i="1"/>
  <c r="G57" i="5"/>
  <c r="K35" i="4"/>
  <c r="K35" i="5" s="1"/>
  <c r="M35" i="4"/>
  <c r="K42" i="4"/>
  <c r="L40" i="4"/>
  <c r="J40" i="4"/>
  <c r="M41" i="4"/>
  <c r="K41" i="4"/>
  <c r="L36" i="4"/>
  <c r="N37" i="4"/>
  <c r="M71" i="4"/>
  <c r="M32" i="4"/>
  <c r="J28" i="4"/>
  <c r="M31" i="4"/>
  <c r="L28" i="4"/>
  <c r="K31" i="4"/>
  <c r="N27" i="4"/>
  <c r="M37" i="4"/>
  <c r="F45" i="4"/>
  <c r="M27" i="4"/>
  <c r="M26" i="4"/>
  <c r="K26" i="4"/>
  <c r="N26" i="4" s="1"/>
  <c r="K82" i="4"/>
  <c r="N82" i="4" s="1"/>
  <c r="K80" i="4"/>
  <c r="N80" i="4" s="1"/>
  <c r="K73" i="4"/>
  <c r="N73" i="4" s="1"/>
  <c r="M67" i="4"/>
  <c r="M62" i="4"/>
  <c r="K70" i="1"/>
  <c r="M67" i="1"/>
  <c r="M66" i="1"/>
  <c r="M64" i="1"/>
  <c r="M61" i="4"/>
  <c r="N61" i="4"/>
  <c r="M60" i="4"/>
  <c r="K60" i="4"/>
  <c r="N60" i="4" s="1"/>
  <c r="M66" i="4"/>
  <c r="N68" i="4"/>
  <c r="K70" i="4"/>
  <c r="N65" i="4"/>
  <c r="M69" i="4"/>
  <c r="M64" i="4"/>
  <c r="N59" i="4"/>
  <c r="L58" i="4"/>
  <c r="K54" i="4"/>
  <c r="N54" i="4" s="1"/>
  <c r="K53" i="4"/>
  <c r="N53" i="4" s="1"/>
  <c r="K52" i="4"/>
  <c r="N52" i="4" s="1"/>
  <c r="K51" i="4"/>
  <c r="N51" i="4" s="1"/>
  <c r="M59" i="4"/>
  <c r="M68" i="4"/>
  <c r="M65" i="4"/>
  <c r="M56" i="4"/>
  <c r="L48" i="4"/>
  <c r="E48" i="4"/>
  <c r="D28" i="4"/>
  <c r="C45" i="4"/>
  <c r="M54" i="1"/>
  <c r="M53" i="1"/>
  <c r="M51" i="1"/>
  <c r="K51" i="1"/>
  <c r="M65" i="1"/>
  <c r="M61" i="1"/>
  <c r="M61" i="5" s="1"/>
  <c r="M68" i="1"/>
  <c r="M52" i="1"/>
  <c r="K54" i="1"/>
  <c r="M41" i="1"/>
  <c r="K31" i="1"/>
  <c r="K27" i="1"/>
  <c r="K17" i="5"/>
  <c r="N17" i="5"/>
  <c r="E99" i="5"/>
  <c r="E100" i="5" s="1"/>
  <c r="M17" i="5"/>
  <c r="D17" i="5"/>
  <c r="M100" i="5"/>
  <c r="E17" i="4"/>
  <c r="K17" i="4"/>
  <c r="H36" i="4"/>
  <c r="K100" i="4"/>
  <c r="K36" i="4"/>
  <c r="E21" i="4"/>
  <c r="G58" i="4"/>
  <c r="G47" i="4" s="1"/>
  <c r="G28" i="4"/>
  <c r="E54" i="4"/>
  <c r="H55" i="4"/>
  <c r="N55" i="4" s="1"/>
  <c r="E62" i="4"/>
  <c r="H64" i="4"/>
  <c r="N64" i="4" s="1"/>
  <c r="E69" i="4"/>
  <c r="G86" i="4"/>
  <c r="M86" i="4" s="1"/>
  <c r="F85" i="4"/>
  <c r="L85" i="4" s="1"/>
  <c r="L96" i="4" s="1"/>
  <c r="H42" i="4"/>
  <c r="H40" i="4" s="1"/>
  <c r="H39" i="4" s="1"/>
  <c r="G63" i="4"/>
  <c r="M63" i="4" s="1"/>
  <c r="H70" i="4"/>
  <c r="H23" i="4"/>
  <c r="E41" i="4"/>
  <c r="E40" i="4" s="1"/>
  <c r="E39" i="4" s="1"/>
  <c r="H62" i="4"/>
  <c r="N62" i="4" s="1"/>
  <c r="H69" i="4"/>
  <c r="N69" i="4" s="1"/>
  <c r="J85" i="4"/>
  <c r="J96" i="4" s="1"/>
  <c r="E98" i="4"/>
  <c r="E100" i="4" s="1"/>
  <c r="J100" i="4"/>
  <c r="E67" i="4"/>
  <c r="D17" i="4"/>
  <c r="D21" i="4"/>
  <c r="D58" i="4"/>
  <c r="E58" i="4" s="1"/>
  <c r="E30" i="4"/>
  <c r="E28" i="4" s="1"/>
  <c r="G36" i="4"/>
  <c r="G49" i="4"/>
  <c r="M49" i="4" s="1"/>
  <c r="G50" i="4"/>
  <c r="M50" i="4" s="1"/>
  <c r="G86" i="1"/>
  <c r="M86" i="1" s="1"/>
  <c r="G62" i="1"/>
  <c r="G63" i="1"/>
  <c r="G50" i="1"/>
  <c r="G49" i="1"/>
  <c r="D75" i="1"/>
  <c r="D58" i="1"/>
  <c r="F48" i="5" l="1"/>
  <c r="F47" i="1"/>
  <c r="E47" i="4"/>
  <c r="D47" i="4"/>
  <c r="L47" i="4"/>
  <c r="M48" i="4"/>
  <c r="J47" i="4"/>
  <c r="K31" i="5"/>
  <c r="M100" i="4"/>
  <c r="E96" i="4"/>
  <c r="G83" i="4"/>
  <c r="G63" i="5"/>
  <c r="M43" i="5"/>
  <c r="K24" i="5"/>
  <c r="K43" i="5"/>
  <c r="M34" i="5"/>
  <c r="N100" i="4"/>
  <c r="J75" i="4"/>
  <c r="M75" i="4" s="1"/>
  <c r="M75" i="5" s="1"/>
  <c r="L75" i="4"/>
  <c r="L75" i="5" s="1"/>
  <c r="K48" i="4"/>
  <c r="K47" i="4" s="1"/>
  <c r="M17" i="4"/>
  <c r="M21" i="4"/>
  <c r="M35" i="5"/>
  <c r="M32" i="5"/>
  <c r="M31" i="5"/>
  <c r="K80" i="5"/>
  <c r="M37" i="5"/>
  <c r="J28" i="5"/>
  <c r="J45" i="4"/>
  <c r="E54" i="5"/>
  <c r="K28" i="4"/>
  <c r="N28" i="4" s="1"/>
  <c r="M52" i="5"/>
  <c r="N87" i="4"/>
  <c r="K85" i="4"/>
  <c r="K96" i="4" s="1"/>
  <c r="N30" i="4"/>
  <c r="H28" i="4"/>
  <c r="N23" i="4"/>
  <c r="H21" i="4"/>
  <c r="M59" i="5"/>
  <c r="E75" i="1"/>
  <c r="G56" i="5"/>
  <c r="E69" i="5"/>
  <c r="M30" i="5"/>
  <c r="M86" i="5"/>
  <c r="M41" i="5"/>
  <c r="M68" i="5"/>
  <c r="H49" i="4"/>
  <c r="N49" i="4" s="1"/>
  <c r="M51" i="5"/>
  <c r="M36" i="4"/>
  <c r="E62" i="5"/>
  <c r="M57" i="5"/>
  <c r="E67" i="5"/>
  <c r="N31" i="4"/>
  <c r="L45" i="4"/>
  <c r="K39" i="4"/>
  <c r="N39" i="4" s="1"/>
  <c r="K53" i="5"/>
  <c r="M65" i="5"/>
  <c r="I45" i="4"/>
  <c r="H17" i="4"/>
  <c r="N17" i="4" s="1"/>
  <c r="M70" i="5"/>
  <c r="K22" i="5"/>
  <c r="M55" i="5"/>
  <c r="K21" i="4"/>
  <c r="N21" i="4" s="1"/>
  <c r="K52" i="5"/>
  <c r="M53" i="5"/>
  <c r="M54" i="5"/>
  <c r="H55" i="5"/>
  <c r="C83" i="4"/>
  <c r="C101" i="4" s="1"/>
  <c r="F83" i="4"/>
  <c r="L83" i="4"/>
  <c r="J102" i="4"/>
  <c r="M60" i="5"/>
  <c r="K60" i="5"/>
  <c r="M64" i="5"/>
  <c r="H64" i="5"/>
  <c r="M66" i="5"/>
  <c r="M67" i="5"/>
  <c r="H69" i="5"/>
  <c r="H70" i="5"/>
  <c r="N70" i="4"/>
  <c r="M76" i="5"/>
  <c r="I75" i="5"/>
  <c r="N67" i="1"/>
  <c r="N67" i="5" s="1"/>
  <c r="I56" i="5"/>
  <c r="J56" i="1"/>
  <c r="I69" i="5"/>
  <c r="J69" i="1"/>
  <c r="K29" i="5"/>
  <c r="I49" i="5"/>
  <c r="J49" i="1"/>
  <c r="K49" i="1" s="1"/>
  <c r="I62" i="5"/>
  <c r="J62" i="1"/>
  <c r="K62" i="1" s="1"/>
  <c r="L58" i="1"/>
  <c r="L58" i="5" s="1"/>
  <c r="L62" i="1"/>
  <c r="L62" i="5" s="1"/>
  <c r="K38" i="5"/>
  <c r="I50" i="5"/>
  <c r="J50" i="1"/>
  <c r="J50" i="5" s="1"/>
  <c r="H86" i="1"/>
  <c r="G86" i="5"/>
  <c r="K27" i="5"/>
  <c r="J39" i="5"/>
  <c r="J40" i="5"/>
  <c r="J85" i="5"/>
  <c r="K41" i="5"/>
  <c r="L49" i="1"/>
  <c r="L49" i="5" s="1"/>
  <c r="K26" i="5"/>
  <c r="I63" i="5"/>
  <c r="J63" i="1"/>
  <c r="M63" i="1" s="1"/>
  <c r="M63" i="5" s="1"/>
  <c r="L56" i="1"/>
  <c r="L56" i="5" s="1"/>
  <c r="L50" i="1"/>
  <c r="L50" i="5" s="1"/>
  <c r="N53" i="1"/>
  <c r="N53" i="5" s="1"/>
  <c r="N55" i="1"/>
  <c r="N55" i="5" s="1"/>
  <c r="N59" i="1"/>
  <c r="N59" i="5" s="1"/>
  <c r="H60" i="5"/>
  <c r="N60" i="1"/>
  <c r="N60" i="5" s="1"/>
  <c r="N61" i="1"/>
  <c r="N61" i="5" s="1"/>
  <c r="K61" i="5"/>
  <c r="H62" i="1"/>
  <c r="G62" i="5"/>
  <c r="N64" i="1"/>
  <c r="N64" i="5" s="1"/>
  <c r="N65" i="1"/>
  <c r="N65" i="5" s="1"/>
  <c r="K65" i="5"/>
  <c r="N66" i="1"/>
  <c r="N66" i="5" s="1"/>
  <c r="H66" i="5"/>
  <c r="H68" i="5"/>
  <c r="N68" i="1"/>
  <c r="N68" i="5" s="1"/>
  <c r="I83" i="4"/>
  <c r="N71" i="4"/>
  <c r="K77" i="5"/>
  <c r="N77" i="1"/>
  <c r="N77" i="5" s="1"/>
  <c r="N70" i="1"/>
  <c r="K70" i="5"/>
  <c r="E58" i="1"/>
  <c r="E58" i="5" s="1"/>
  <c r="D58" i="5"/>
  <c r="H49" i="1"/>
  <c r="G49" i="5"/>
  <c r="G50" i="5"/>
  <c r="N51" i="1"/>
  <c r="N51" i="5" s="1"/>
  <c r="K51" i="5"/>
  <c r="G48" i="1"/>
  <c r="G48" i="5" s="1"/>
  <c r="H56" i="5"/>
  <c r="N54" i="1"/>
  <c r="N54" i="5" s="1"/>
  <c r="K54" i="5"/>
  <c r="H52" i="5"/>
  <c r="N52" i="1"/>
  <c r="N52" i="5" s="1"/>
  <c r="C47" i="5"/>
  <c r="C102" i="5" s="1"/>
  <c r="G58" i="1"/>
  <c r="F58" i="5"/>
  <c r="H57" i="5"/>
  <c r="N57" i="1"/>
  <c r="N57" i="5" s="1"/>
  <c r="K57" i="5"/>
  <c r="N35" i="4"/>
  <c r="N42" i="4"/>
  <c r="K40" i="4"/>
  <c r="N40" i="4" s="1"/>
  <c r="N41" i="4"/>
  <c r="M40" i="4"/>
  <c r="N36" i="4"/>
  <c r="G45" i="4"/>
  <c r="M28" i="4"/>
  <c r="H58" i="4"/>
  <c r="N58" i="4" s="1"/>
  <c r="M58" i="4"/>
  <c r="G102" i="4"/>
  <c r="H86" i="4"/>
  <c r="D45" i="4"/>
  <c r="H45" i="4"/>
  <c r="H50" i="4"/>
  <c r="N50" i="4" s="1"/>
  <c r="H63" i="4"/>
  <c r="N63" i="4" s="1"/>
  <c r="F96" i="4"/>
  <c r="G85" i="4"/>
  <c r="H85" i="4" s="1"/>
  <c r="E45" i="4"/>
  <c r="I48" i="1"/>
  <c r="H63" i="1"/>
  <c r="H50" i="1"/>
  <c r="I100" i="1"/>
  <c r="F100" i="1"/>
  <c r="G99" i="1"/>
  <c r="G98" i="1"/>
  <c r="J95" i="5"/>
  <c r="H95" i="1"/>
  <c r="H95" i="5" s="1"/>
  <c r="J94" i="5"/>
  <c r="H94" i="1"/>
  <c r="H94" i="5" s="1"/>
  <c r="K93" i="1"/>
  <c r="K93" i="5" s="1"/>
  <c r="H93" i="1"/>
  <c r="H93" i="5" s="1"/>
  <c r="K92" i="1"/>
  <c r="K92" i="5" s="1"/>
  <c r="H92" i="1"/>
  <c r="K91" i="1"/>
  <c r="K91" i="5" s="1"/>
  <c r="H91" i="1"/>
  <c r="K90" i="1"/>
  <c r="K90" i="5" s="1"/>
  <c r="K88" i="5" s="1"/>
  <c r="H90" i="1"/>
  <c r="H89" i="1"/>
  <c r="J88" i="1"/>
  <c r="I88" i="1"/>
  <c r="G88" i="1"/>
  <c r="F88" i="1"/>
  <c r="L88" i="1" s="1"/>
  <c r="K87" i="1"/>
  <c r="K87" i="5" s="1"/>
  <c r="G87" i="1"/>
  <c r="K86" i="1"/>
  <c r="I85" i="1"/>
  <c r="F85" i="1"/>
  <c r="F85" i="5" s="1"/>
  <c r="K82" i="1"/>
  <c r="G82" i="1"/>
  <c r="K81" i="1"/>
  <c r="G81" i="1"/>
  <c r="G80" i="1"/>
  <c r="K78" i="1"/>
  <c r="K78" i="5" s="1"/>
  <c r="G78" i="1"/>
  <c r="I74" i="1"/>
  <c r="I74" i="5" s="1"/>
  <c r="F74" i="1"/>
  <c r="F74" i="5" s="1"/>
  <c r="K73" i="1"/>
  <c r="G73" i="1"/>
  <c r="K71" i="1"/>
  <c r="K71" i="5" s="1"/>
  <c r="G71" i="1"/>
  <c r="H43" i="1"/>
  <c r="H43" i="5" s="1"/>
  <c r="K42" i="1"/>
  <c r="G42" i="1"/>
  <c r="G40" i="1" s="1"/>
  <c r="G39" i="1" s="1"/>
  <c r="H41" i="1"/>
  <c r="H41" i="5" s="1"/>
  <c r="I40" i="1"/>
  <c r="F40" i="1"/>
  <c r="F39" i="1" s="1"/>
  <c r="G38" i="1"/>
  <c r="H37" i="1"/>
  <c r="I36" i="1"/>
  <c r="F36" i="1"/>
  <c r="F36" i="5" s="1"/>
  <c r="H35" i="1"/>
  <c r="H34" i="1"/>
  <c r="H34" i="5" s="1"/>
  <c r="H33" i="1"/>
  <c r="H33" i="5" s="1"/>
  <c r="H32" i="1"/>
  <c r="H32" i="5" s="1"/>
  <c r="H31" i="1"/>
  <c r="H31" i="5" s="1"/>
  <c r="H30" i="1"/>
  <c r="G29" i="1"/>
  <c r="I28" i="1"/>
  <c r="F28" i="1"/>
  <c r="F28" i="5" s="1"/>
  <c r="G27" i="1"/>
  <c r="G26" i="1"/>
  <c r="G25" i="1"/>
  <c r="G24" i="1"/>
  <c r="G23" i="1"/>
  <c r="G22" i="1"/>
  <c r="I21" i="1"/>
  <c r="I21" i="5" s="1"/>
  <c r="F21" i="1"/>
  <c r="I17" i="1"/>
  <c r="F17" i="1"/>
  <c r="L17" i="1" s="1"/>
  <c r="G16" i="1"/>
  <c r="G15" i="1"/>
  <c r="G14" i="1"/>
  <c r="M14" i="1" s="1"/>
  <c r="G13" i="1"/>
  <c r="C100" i="1"/>
  <c r="D99" i="1"/>
  <c r="E99" i="1" s="1"/>
  <c r="D98" i="1"/>
  <c r="E98" i="1" s="1"/>
  <c r="D95" i="1"/>
  <c r="D94" i="1"/>
  <c r="E93" i="1"/>
  <c r="E93" i="5" s="1"/>
  <c r="E92" i="1"/>
  <c r="E92" i="5" s="1"/>
  <c r="E91" i="1"/>
  <c r="E91" i="5" s="1"/>
  <c r="E90" i="1"/>
  <c r="E90" i="5" s="1"/>
  <c r="E89" i="1"/>
  <c r="E89" i="5" s="1"/>
  <c r="D88" i="1"/>
  <c r="C88" i="1"/>
  <c r="D87" i="1"/>
  <c r="D86" i="1"/>
  <c r="D86" i="5" s="1"/>
  <c r="C85" i="1"/>
  <c r="C85" i="5" s="1"/>
  <c r="D82" i="1"/>
  <c r="E82" i="1" s="1"/>
  <c r="D81" i="1"/>
  <c r="E81" i="1" s="1"/>
  <c r="D80" i="1"/>
  <c r="E80" i="1" s="1"/>
  <c r="D78" i="1"/>
  <c r="C74" i="1"/>
  <c r="C74" i="5" s="1"/>
  <c r="D73" i="1"/>
  <c r="D71" i="1"/>
  <c r="D48" i="1"/>
  <c r="D48" i="5" s="1"/>
  <c r="C102" i="1"/>
  <c r="D43" i="1"/>
  <c r="D42" i="1"/>
  <c r="D41" i="1"/>
  <c r="C40" i="1"/>
  <c r="C39" i="1" s="1"/>
  <c r="D38" i="1"/>
  <c r="D37" i="1"/>
  <c r="C36" i="1"/>
  <c r="C36" i="5" s="1"/>
  <c r="D35" i="1"/>
  <c r="D34" i="1"/>
  <c r="D33" i="1"/>
  <c r="D32" i="1"/>
  <c r="D31" i="1"/>
  <c r="D30" i="1"/>
  <c r="D29" i="1"/>
  <c r="C28" i="1"/>
  <c r="C28" i="5" s="1"/>
  <c r="D27" i="1"/>
  <c r="D26" i="1"/>
  <c r="D25" i="1"/>
  <c r="D24" i="1"/>
  <c r="D23" i="1"/>
  <c r="D23" i="5" s="1"/>
  <c r="D22" i="1"/>
  <c r="C21" i="1"/>
  <c r="C21" i="5" s="1"/>
  <c r="C17" i="1"/>
  <c r="D16" i="1"/>
  <c r="E16" i="1" s="1"/>
  <c r="D15" i="1"/>
  <c r="E15" i="1" s="1"/>
  <c r="D14" i="1"/>
  <c r="E14" i="1" s="1"/>
  <c r="D13" i="1"/>
  <c r="E13" i="1" s="1"/>
  <c r="M47" i="4" l="1"/>
  <c r="M83" i="4" s="1"/>
  <c r="H47" i="4"/>
  <c r="N48" i="4"/>
  <c r="N47" i="4" s="1"/>
  <c r="M49" i="1"/>
  <c r="M49" i="5" s="1"/>
  <c r="N89" i="1"/>
  <c r="N89" i="5" s="1"/>
  <c r="H89" i="5"/>
  <c r="N91" i="1"/>
  <c r="N91" i="5" s="1"/>
  <c r="H91" i="5"/>
  <c r="N90" i="1"/>
  <c r="N90" i="5" s="1"/>
  <c r="H90" i="5"/>
  <c r="N92" i="1"/>
  <c r="N92" i="5" s="1"/>
  <c r="H92" i="5"/>
  <c r="E88" i="5"/>
  <c r="I40" i="5"/>
  <c r="I39" i="1"/>
  <c r="M88" i="1"/>
  <c r="M45" i="4"/>
  <c r="K75" i="4"/>
  <c r="N75" i="4" s="1"/>
  <c r="I48" i="5"/>
  <c r="I47" i="1"/>
  <c r="M50" i="1"/>
  <c r="M50" i="5" s="1"/>
  <c r="H49" i="5"/>
  <c r="H86" i="5"/>
  <c r="N45" i="4"/>
  <c r="K45" i="4"/>
  <c r="N70" i="5"/>
  <c r="K50" i="1"/>
  <c r="K50" i="5" s="1"/>
  <c r="I101" i="4"/>
  <c r="H50" i="5"/>
  <c r="J83" i="4"/>
  <c r="J101" i="4" s="1"/>
  <c r="H63" i="5"/>
  <c r="H83" i="4"/>
  <c r="J75" i="5"/>
  <c r="J96" i="1"/>
  <c r="J96" i="5" s="1"/>
  <c r="K62" i="5"/>
  <c r="E43" i="1"/>
  <c r="E43" i="5" s="1"/>
  <c r="D43" i="5"/>
  <c r="H25" i="1"/>
  <c r="G25" i="5"/>
  <c r="M25" i="1"/>
  <c r="M25" i="5" s="1"/>
  <c r="H27" i="1"/>
  <c r="G27" i="5"/>
  <c r="M27" i="1"/>
  <c r="M27" i="5" s="1"/>
  <c r="H37" i="5"/>
  <c r="N37" i="1"/>
  <c r="N37" i="5" s="1"/>
  <c r="N86" i="1"/>
  <c r="K86" i="5"/>
  <c r="M62" i="1"/>
  <c r="M62" i="5" s="1"/>
  <c r="E33" i="1"/>
  <c r="E33" i="5" s="1"/>
  <c r="D33" i="5"/>
  <c r="H15" i="1"/>
  <c r="N15" i="1" s="1"/>
  <c r="M15" i="1"/>
  <c r="H38" i="1"/>
  <c r="G38" i="5"/>
  <c r="M38" i="1"/>
  <c r="M38" i="5" s="1"/>
  <c r="G87" i="5"/>
  <c r="M87" i="1"/>
  <c r="M87" i="5" s="1"/>
  <c r="J63" i="5"/>
  <c r="K63" i="1"/>
  <c r="K63" i="5" s="1"/>
  <c r="M69" i="1"/>
  <c r="M69" i="5" s="1"/>
  <c r="J69" i="5"/>
  <c r="E87" i="1"/>
  <c r="E87" i="5" s="1"/>
  <c r="D87" i="5"/>
  <c r="H73" i="1"/>
  <c r="H73" i="5" s="1"/>
  <c r="G73" i="5"/>
  <c r="M73" i="1"/>
  <c r="M73" i="5" s="1"/>
  <c r="E73" i="1"/>
  <c r="E73" i="5" s="1"/>
  <c r="D73" i="5"/>
  <c r="H16" i="1"/>
  <c r="N16" i="1" s="1"/>
  <c r="M16" i="1"/>
  <c r="L28" i="1"/>
  <c r="L28" i="5" s="1"/>
  <c r="I28" i="5"/>
  <c r="F39" i="5"/>
  <c r="F40" i="5"/>
  <c r="N93" i="1"/>
  <c r="N93" i="5" s="1"/>
  <c r="N31" i="1"/>
  <c r="N31" i="5" s="1"/>
  <c r="K69" i="1"/>
  <c r="H13" i="1"/>
  <c r="N13" i="1" s="1"/>
  <c r="M13" i="1"/>
  <c r="N30" i="1"/>
  <c r="N30" i="5" s="1"/>
  <c r="H30" i="5"/>
  <c r="J56" i="5"/>
  <c r="K56" i="1"/>
  <c r="M56" i="1"/>
  <c r="M56" i="5" s="1"/>
  <c r="I58" i="5"/>
  <c r="E31" i="1"/>
  <c r="E31" i="5" s="1"/>
  <c r="D31" i="5"/>
  <c r="L85" i="1"/>
  <c r="I96" i="1"/>
  <c r="I96" i="5" s="1"/>
  <c r="I85" i="5"/>
  <c r="E22" i="1"/>
  <c r="E22" i="5" s="1"/>
  <c r="D22" i="5"/>
  <c r="E37" i="1"/>
  <c r="E37" i="5" s="1"/>
  <c r="D37" i="5"/>
  <c r="F21" i="5"/>
  <c r="L21" i="1"/>
  <c r="H80" i="1"/>
  <c r="G80" i="5"/>
  <c r="M80" i="1"/>
  <c r="M80" i="5" s="1"/>
  <c r="E30" i="1"/>
  <c r="E30" i="5" s="1"/>
  <c r="D30" i="5"/>
  <c r="H26" i="1"/>
  <c r="G26" i="5"/>
  <c r="M26" i="1"/>
  <c r="M26" i="5" s="1"/>
  <c r="E32" i="1"/>
  <c r="E32" i="5" s="1"/>
  <c r="D32" i="5"/>
  <c r="E35" i="1"/>
  <c r="E35" i="5" s="1"/>
  <c r="D35" i="5"/>
  <c r="G40" i="5"/>
  <c r="E94" i="1"/>
  <c r="E94" i="5" s="1"/>
  <c r="D94" i="5"/>
  <c r="H42" i="1"/>
  <c r="H42" i="5" s="1"/>
  <c r="G42" i="5"/>
  <c r="M42" i="1"/>
  <c r="M42" i="5" s="1"/>
  <c r="H81" i="1"/>
  <c r="N81" i="1" s="1"/>
  <c r="M81" i="1"/>
  <c r="E24" i="1"/>
  <c r="E24" i="5" s="1"/>
  <c r="D24" i="5"/>
  <c r="E25" i="1"/>
  <c r="E25" i="5" s="1"/>
  <c r="D25" i="5"/>
  <c r="E26" i="1"/>
  <c r="E26" i="5" s="1"/>
  <c r="D26" i="5"/>
  <c r="E27" i="1"/>
  <c r="E27" i="5" s="1"/>
  <c r="D27" i="5"/>
  <c r="E95" i="1"/>
  <c r="E95" i="5" s="1"/>
  <c r="D95" i="5"/>
  <c r="H22" i="1"/>
  <c r="G22" i="5"/>
  <c r="M22" i="1"/>
  <c r="M22" i="5" s="1"/>
  <c r="K42" i="5"/>
  <c r="J49" i="5"/>
  <c r="J48" i="1"/>
  <c r="J48" i="5" s="1"/>
  <c r="L36" i="1"/>
  <c r="L36" i="5" s="1"/>
  <c r="I36" i="5"/>
  <c r="J58" i="1"/>
  <c r="J62" i="5"/>
  <c r="E34" i="1"/>
  <c r="E34" i="5" s="1"/>
  <c r="D34" i="5"/>
  <c r="G28" i="1"/>
  <c r="G28" i="5" s="1"/>
  <c r="G29" i="5"/>
  <c r="M29" i="1"/>
  <c r="M29" i="5" s="1"/>
  <c r="E38" i="1"/>
  <c r="E38" i="5" s="1"/>
  <c r="D38" i="5"/>
  <c r="C39" i="5"/>
  <c r="C40" i="5"/>
  <c r="E41" i="1"/>
  <c r="E41" i="5" s="1"/>
  <c r="D41" i="5"/>
  <c r="H23" i="1"/>
  <c r="G23" i="5"/>
  <c r="M23" i="1"/>
  <c r="M23" i="5" s="1"/>
  <c r="H82" i="1"/>
  <c r="N82" i="1" s="1"/>
  <c r="M82" i="1"/>
  <c r="H98" i="1"/>
  <c r="M98" i="1"/>
  <c r="E29" i="1"/>
  <c r="E29" i="5" s="1"/>
  <c r="D29" i="5"/>
  <c r="E42" i="1"/>
  <c r="E42" i="5" s="1"/>
  <c r="D42" i="5"/>
  <c r="H24" i="1"/>
  <c r="G24" i="5"/>
  <c r="M24" i="1"/>
  <c r="M24" i="5" s="1"/>
  <c r="H35" i="5"/>
  <c r="N35" i="1"/>
  <c r="N35" i="5" s="1"/>
  <c r="K88" i="1"/>
  <c r="H99" i="1"/>
  <c r="N99" i="1" s="1"/>
  <c r="M99" i="1"/>
  <c r="N41" i="1"/>
  <c r="N41" i="5" s="1"/>
  <c r="H62" i="5"/>
  <c r="N62" i="1"/>
  <c r="N62" i="5" s="1"/>
  <c r="N63" i="1"/>
  <c r="N63" i="5" s="1"/>
  <c r="C83" i="1"/>
  <c r="C83" i="5" s="1"/>
  <c r="H78" i="1"/>
  <c r="G74" i="1"/>
  <c r="G74" i="5" s="1"/>
  <c r="M78" i="1"/>
  <c r="M78" i="5" s="1"/>
  <c r="G78" i="5"/>
  <c r="E78" i="1"/>
  <c r="K102" i="4"/>
  <c r="N73" i="1"/>
  <c r="N73" i="5" s="1"/>
  <c r="K73" i="5"/>
  <c r="E71" i="1"/>
  <c r="E71" i="5" s="1"/>
  <c r="D71" i="5"/>
  <c r="H71" i="1"/>
  <c r="G71" i="5"/>
  <c r="M71" i="1"/>
  <c r="M71" i="5" s="1"/>
  <c r="G47" i="1"/>
  <c r="G47" i="5" s="1"/>
  <c r="N49" i="1"/>
  <c r="N49" i="5" s="1"/>
  <c r="K49" i="5"/>
  <c r="H48" i="1"/>
  <c r="H48" i="5" s="1"/>
  <c r="F47" i="5"/>
  <c r="F102" i="5" s="1"/>
  <c r="F83" i="1"/>
  <c r="H58" i="1"/>
  <c r="G58" i="5"/>
  <c r="N43" i="1"/>
  <c r="N43" i="5" s="1"/>
  <c r="N32" i="1"/>
  <c r="N32" i="5" s="1"/>
  <c r="N34" i="1"/>
  <c r="N34" i="5" s="1"/>
  <c r="N33" i="1"/>
  <c r="N33" i="5" s="1"/>
  <c r="L74" i="1"/>
  <c r="L74" i="5" s="1"/>
  <c r="M102" i="4"/>
  <c r="L101" i="4"/>
  <c r="L102" i="4"/>
  <c r="F101" i="4"/>
  <c r="H96" i="4"/>
  <c r="N85" i="4"/>
  <c r="N96" i="4" s="1"/>
  <c r="G96" i="4"/>
  <c r="G101" i="4" s="1"/>
  <c r="M85" i="4"/>
  <c r="M96" i="4" s="1"/>
  <c r="N86" i="4"/>
  <c r="D102" i="4"/>
  <c r="E102" i="4"/>
  <c r="K95" i="1"/>
  <c r="M95" i="1"/>
  <c r="M95" i="5" s="1"/>
  <c r="K94" i="1"/>
  <c r="M94" i="1"/>
  <c r="M94" i="5" s="1"/>
  <c r="L48" i="1"/>
  <c r="L48" i="5" s="1"/>
  <c r="L40" i="1"/>
  <c r="C96" i="1"/>
  <c r="C96" i="5" s="1"/>
  <c r="E48" i="1"/>
  <c r="D47" i="1"/>
  <c r="G85" i="1"/>
  <c r="F96" i="1"/>
  <c r="F96" i="5" s="1"/>
  <c r="D85" i="1"/>
  <c r="D21" i="1"/>
  <c r="D21" i="5" s="1"/>
  <c r="J17" i="1"/>
  <c r="J74" i="1"/>
  <c r="J74" i="5" s="1"/>
  <c r="J36" i="1"/>
  <c r="E88" i="1"/>
  <c r="D100" i="1"/>
  <c r="G21" i="1"/>
  <c r="K21" i="1"/>
  <c r="K21" i="5" s="1"/>
  <c r="E17" i="1"/>
  <c r="K40" i="1"/>
  <c r="K39" i="1" s="1"/>
  <c r="H88" i="1"/>
  <c r="M28" i="1"/>
  <c r="M28" i="5" s="1"/>
  <c r="J100" i="1"/>
  <c r="E100" i="1"/>
  <c r="D17" i="1"/>
  <c r="H36" i="1"/>
  <c r="H36" i="5" s="1"/>
  <c r="K85" i="1"/>
  <c r="K75" i="1"/>
  <c r="H29" i="1"/>
  <c r="J21" i="1"/>
  <c r="J21" i="5" s="1"/>
  <c r="G36" i="1"/>
  <c r="G36" i="5" s="1"/>
  <c r="K98" i="1"/>
  <c r="K100" i="1" s="1"/>
  <c r="F102" i="1"/>
  <c r="H14" i="1"/>
  <c r="G17" i="1"/>
  <c r="G100" i="1"/>
  <c r="K36" i="1"/>
  <c r="H87" i="1"/>
  <c r="K28" i="1"/>
  <c r="K28" i="5" s="1"/>
  <c r="D28" i="1"/>
  <c r="D28" i="5" s="1"/>
  <c r="D74" i="1"/>
  <c r="E23" i="1"/>
  <c r="E86" i="1"/>
  <c r="D40" i="1"/>
  <c r="D39" i="1" s="1"/>
  <c r="D36" i="1"/>
  <c r="D36" i="5" s="1"/>
  <c r="L40" i="5" l="1"/>
  <c r="L39" i="1"/>
  <c r="H88" i="5"/>
  <c r="N88" i="5"/>
  <c r="N102" i="4"/>
  <c r="C45" i="1"/>
  <c r="C45" i="5" s="1"/>
  <c r="C101" i="5" s="1"/>
  <c r="N50" i="1"/>
  <c r="N50" i="5" s="1"/>
  <c r="N88" i="1"/>
  <c r="I47" i="5"/>
  <c r="I102" i="5" s="1"/>
  <c r="I83" i="1"/>
  <c r="I83" i="5" s="1"/>
  <c r="E74" i="1"/>
  <c r="G102" i="5"/>
  <c r="E40" i="1"/>
  <c r="E39" i="1" s="1"/>
  <c r="N86" i="5"/>
  <c r="F45" i="1"/>
  <c r="H102" i="4"/>
  <c r="H101" i="4"/>
  <c r="N83" i="4"/>
  <c r="N101" i="4" s="1"/>
  <c r="K83" i="4"/>
  <c r="K101" i="4" s="1"/>
  <c r="M48" i="1"/>
  <c r="M48" i="5" s="1"/>
  <c r="E28" i="1"/>
  <c r="E28" i="5" s="1"/>
  <c r="M100" i="1"/>
  <c r="H40" i="1"/>
  <c r="J47" i="1"/>
  <c r="J47" i="5" s="1"/>
  <c r="J102" i="5" s="1"/>
  <c r="J58" i="5"/>
  <c r="E21" i="1"/>
  <c r="E21" i="5" s="1"/>
  <c r="E23" i="5"/>
  <c r="L39" i="5"/>
  <c r="I39" i="5"/>
  <c r="H26" i="5"/>
  <c r="N26" i="1"/>
  <c r="N26" i="5" s="1"/>
  <c r="K56" i="5"/>
  <c r="N56" i="1"/>
  <c r="N56" i="5" s="1"/>
  <c r="N69" i="1"/>
  <c r="N69" i="5" s="1"/>
  <c r="K69" i="5"/>
  <c r="E85" i="1"/>
  <c r="E86" i="5"/>
  <c r="H24" i="5"/>
  <c r="N24" i="1"/>
  <c r="N24" i="5" s="1"/>
  <c r="E36" i="1"/>
  <c r="E36" i="5" s="1"/>
  <c r="M36" i="1"/>
  <c r="M36" i="5" s="1"/>
  <c r="J36" i="5"/>
  <c r="E39" i="5"/>
  <c r="E40" i="5"/>
  <c r="H28" i="1"/>
  <c r="H29" i="5"/>
  <c r="N29" i="1"/>
  <c r="N29" i="5" s="1"/>
  <c r="H40" i="5"/>
  <c r="H38" i="5"/>
  <c r="N38" i="1"/>
  <c r="N38" i="5" s="1"/>
  <c r="H27" i="5"/>
  <c r="N27" i="1"/>
  <c r="N27" i="5" s="1"/>
  <c r="N94" i="1"/>
  <c r="N94" i="5" s="1"/>
  <c r="K94" i="5"/>
  <c r="K96" i="1"/>
  <c r="K96" i="5" s="1"/>
  <c r="K85" i="5"/>
  <c r="N98" i="1"/>
  <c r="N100" i="1" s="1"/>
  <c r="G39" i="5"/>
  <c r="H21" i="1"/>
  <c r="H87" i="5"/>
  <c r="N87" i="1"/>
  <c r="N87" i="5" s="1"/>
  <c r="G96" i="1"/>
  <c r="G96" i="5" s="1"/>
  <c r="G85" i="5"/>
  <c r="N95" i="1"/>
  <c r="N95" i="5" s="1"/>
  <c r="K95" i="5"/>
  <c r="N42" i="1"/>
  <c r="N42" i="5" s="1"/>
  <c r="L96" i="1"/>
  <c r="L96" i="5" s="1"/>
  <c r="L85" i="5"/>
  <c r="H25" i="5"/>
  <c r="N25" i="1"/>
  <c r="N25" i="5" s="1"/>
  <c r="D96" i="1"/>
  <c r="D96" i="5" s="1"/>
  <c r="D85" i="5"/>
  <c r="H100" i="1"/>
  <c r="G45" i="1"/>
  <c r="G45" i="5" s="1"/>
  <c r="G21" i="5"/>
  <c r="M21" i="1"/>
  <c r="M21" i="5" s="1"/>
  <c r="M58" i="1"/>
  <c r="M58" i="5" s="1"/>
  <c r="H80" i="5"/>
  <c r="N80" i="1"/>
  <c r="N80" i="5" s="1"/>
  <c r="K48" i="1"/>
  <c r="K48" i="5" s="1"/>
  <c r="N36" i="1"/>
  <c r="N36" i="5" s="1"/>
  <c r="K36" i="5"/>
  <c r="M17" i="1"/>
  <c r="H22" i="5"/>
  <c r="N22" i="1"/>
  <c r="N22" i="5" s="1"/>
  <c r="L21" i="5"/>
  <c r="K58" i="1"/>
  <c r="N58" i="1" s="1"/>
  <c r="N58" i="5" s="1"/>
  <c r="K39" i="5"/>
  <c r="K40" i="5"/>
  <c r="D39" i="5"/>
  <c r="D40" i="5"/>
  <c r="H17" i="1"/>
  <c r="N14" i="1"/>
  <c r="H23" i="5"/>
  <c r="N23" i="1"/>
  <c r="N23" i="5" s="1"/>
  <c r="G102" i="1"/>
  <c r="M101" i="4"/>
  <c r="N78" i="1"/>
  <c r="N78" i="5" s="1"/>
  <c r="H78" i="5"/>
  <c r="G83" i="1"/>
  <c r="G83" i="5" s="1"/>
  <c r="H71" i="5"/>
  <c r="N71" i="1"/>
  <c r="N71" i="5" s="1"/>
  <c r="K74" i="1"/>
  <c r="K74" i="5" s="1"/>
  <c r="K75" i="5"/>
  <c r="E47" i="1"/>
  <c r="E102" i="1" s="1"/>
  <c r="E48" i="5"/>
  <c r="D102" i="1"/>
  <c r="D47" i="5"/>
  <c r="D102" i="5" s="1"/>
  <c r="D83" i="1"/>
  <c r="H58" i="5"/>
  <c r="F83" i="5"/>
  <c r="H47" i="1"/>
  <c r="H102" i="1" s="1"/>
  <c r="M74" i="1"/>
  <c r="M74" i="5" s="1"/>
  <c r="H74" i="1"/>
  <c r="H74" i="5" s="1"/>
  <c r="N75" i="1"/>
  <c r="N75" i="5" s="1"/>
  <c r="H85" i="1"/>
  <c r="M85" i="1"/>
  <c r="L47" i="1"/>
  <c r="I102" i="1"/>
  <c r="I45" i="1"/>
  <c r="I45" i="5" s="1"/>
  <c r="M40" i="1"/>
  <c r="K17" i="1"/>
  <c r="N40" i="1" l="1"/>
  <c r="H39" i="1"/>
  <c r="C101" i="1"/>
  <c r="M40" i="5"/>
  <c r="M39" i="1"/>
  <c r="M39" i="5" s="1"/>
  <c r="F45" i="5"/>
  <c r="F101" i="5" s="1"/>
  <c r="F101" i="1"/>
  <c r="E85" i="5"/>
  <c r="E96" i="1"/>
  <c r="E96" i="5" s="1"/>
  <c r="H28" i="5"/>
  <c r="N28" i="1"/>
  <c r="N28" i="5" s="1"/>
  <c r="H39" i="5"/>
  <c r="L45" i="1"/>
  <c r="L45" i="5" s="1"/>
  <c r="D45" i="1"/>
  <c r="N17" i="1"/>
  <c r="M45" i="1"/>
  <c r="M45" i="5" s="1"/>
  <c r="H21" i="5"/>
  <c r="H45" i="1"/>
  <c r="H45" i="5" s="1"/>
  <c r="N21" i="1"/>
  <c r="N21" i="5" s="1"/>
  <c r="G101" i="5"/>
  <c r="I101" i="5"/>
  <c r="G101" i="1"/>
  <c r="I101" i="1"/>
  <c r="M96" i="1"/>
  <c r="M96" i="5" s="1"/>
  <c r="M85" i="5"/>
  <c r="E45" i="1"/>
  <c r="E45" i="5" s="1"/>
  <c r="N85" i="1"/>
  <c r="H85" i="5"/>
  <c r="K58" i="5"/>
  <c r="K47" i="1"/>
  <c r="K47" i="5" s="1"/>
  <c r="K102" i="5" s="1"/>
  <c r="H47" i="5"/>
  <c r="H102" i="5" s="1"/>
  <c r="E47" i="5"/>
  <c r="E102" i="5" s="1"/>
  <c r="E83" i="1"/>
  <c r="H83" i="1"/>
  <c r="H83" i="5" s="1"/>
  <c r="L83" i="1"/>
  <c r="L47" i="5"/>
  <c r="L102" i="5" s="1"/>
  <c r="J102" i="1"/>
  <c r="J83" i="1"/>
  <c r="N74" i="1"/>
  <c r="N74" i="5" s="1"/>
  <c r="H96" i="1"/>
  <c r="H96" i="5" s="1"/>
  <c r="M47" i="1"/>
  <c r="L102" i="1"/>
  <c r="N48" i="1"/>
  <c r="N48" i="5" s="1"/>
  <c r="J45" i="1"/>
  <c r="J45" i="5" s="1"/>
  <c r="K45" i="1"/>
  <c r="K45" i="5" s="1"/>
  <c r="N40" i="5" l="1"/>
  <c r="N39" i="1"/>
  <c r="D45" i="5"/>
  <c r="D101" i="1"/>
  <c r="K83" i="1"/>
  <c r="H101" i="5"/>
  <c r="N96" i="1"/>
  <c r="N96" i="5" s="1"/>
  <c r="N85" i="5"/>
  <c r="E101" i="1"/>
  <c r="H101" i="1"/>
  <c r="J83" i="5"/>
  <c r="J101" i="5" s="1"/>
  <c r="J101" i="1"/>
  <c r="L101" i="1"/>
  <c r="L83" i="5"/>
  <c r="L101" i="5" s="1"/>
  <c r="M102" i="1"/>
  <c r="M47" i="5"/>
  <c r="M102" i="5" s="1"/>
  <c r="M83" i="1"/>
  <c r="K102" i="1"/>
  <c r="N47" i="1"/>
  <c r="N45" i="1" l="1"/>
  <c r="N45" i="5" s="1"/>
  <c r="N39" i="5"/>
  <c r="K101" i="1"/>
  <c r="K83" i="5"/>
  <c r="K101" i="5" s="1"/>
  <c r="M101" i="1"/>
  <c r="M83" i="5"/>
  <c r="M101" i="5" s="1"/>
  <c r="N83" i="1"/>
  <c r="N47" i="5"/>
  <c r="N102" i="5" s="1"/>
  <c r="N102" i="1"/>
  <c r="N83" i="5" l="1"/>
  <c r="N101" i="5" s="1"/>
  <c r="E83" i="4" l="1"/>
  <c r="D76" i="5"/>
  <c r="D77" i="5"/>
  <c r="E76" i="5"/>
  <c r="E75" i="5"/>
  <c r="E78" i="5"/>
  <c r="E77" i="5"/>
  <c r="D75" i="5"/>
  <c r="D78" i="5"/>
  <c r="E74" i="5"/>
  <c r="D83" i="4" l="1"/>
  <c r="D74" i="5"/>
  <c r="E83" i="5"/>
  <c r="E101" i="5" s="1"/>
  <c r="E101" i="4"/>
  <c r="D101" i="4" l="1"/>
  <c r="D83" i="5"/>
  <c r="D101" i="5" s="1"/>
</calcChain>
</file>

<file path=xl/sharedStrings.xml><?xml version="1.0" encoding="utf-8"?>
<sst xmlns="http://schemas.openxmlformats.org/spreadsheetml/2006/main" count="513" uniqueCount="145">
  <si>
    <t>OBIECTIV: REABILITARE ENERGETICĂ MODERATĂ A CLĂDIRILOR REZIDENȚIALE MULTIFAMILIALE DIN COMUNA SARMASAG - 7</t>
  </si>
  <si>
    <t>Beneficiar: UAT COMUNA SARMASAG</t>
  </si>
  <si>
    <t>Proiectant: SC ONE DESIGN SRL</t>
  </si>
  <si>
    <t>Executant: SC OBERHAUSER INVEST SRL</t>
  </si>
  <si>
    <t>DEVIZ GENERAL - ELIGIBIL</t>
  </si>
  <si>
    <t>al obiectivului de investiţii</t>
  </si>
  <si>
    <t>REABILITARE ENERGETICĂ MODERATĂ A CLĂDIRILOR REZIDENȚIALE MULTIFAMILIALE DIN COMUNA SARMASAG - 7</t>
  </si>
  <si>
    <t>Nr. crt.</t>
  </si>
  <si>
    <t>Denumirea capitolelor şi subcapitolelor de cheltuieli</t>
  </si>
  <si>
    <t>Valoare fără TVA</t>
  </si>
  <si>
    <t>TVA</t>
  </si>
  <si>
    <t>Valoare cu TVA</t>
  </si>
  <si>
    <t>lei</t>
  </si>
  <si>
    <t>1</t>
  </si>
  <si>
    <t>2</t>
  </si>
  <si>
    <t>3</t>
  </si>
  <si>
    <t>4</t>
  </si>
  <si>
    <t>5</t>
  </si>
  <si>
    <t>CAPITOLUL 1 Cheltuieli pentru obţinerea şi amenajarea terenului</t>
  </si>
  <si>
    <t>1.1</t>
  </si>
  <si>
    <t>Obţinerea terenului</t>
  </si>
  <si>
    <t>1.2</t>
  </si>
  <si>
    <t>Amenajarea terenului</t>
  </si>
  <si>
    <t>1.3</t>
  </si>
  <si>
    <t>Amenajări pentru protecţia mediului şi aducerea terenului la starea iniţială</t>
  </si>
  <si>
    <t>1.4</t>
  </si>
  <si>
    <t>Cheltuieli pentru relocarea/protecţia utilităţilor</t>
  </si>
  <si>
    <t>Total capitol 1</t>
  </si>
  <si>
    <t>CAPITOLUL 2 Cheltuieli pentru asigurarea utilităţilor necesare obiectivului de investiţii</t>
  </si>
  <si>
    <t>Total capitol 2</t>
  </si>
  <si>
    <t>CAPITOLUL 3 Cheltuieli pentru proiectare şi asistenţă tehnică</t>
  </si>
  <si>
    <t>3.1</t>
  </si>
  <si>
    <t>Studii</t>
  </si>
  <si>
    <t xml:space="preserve">3.1.1. Studii de teren </t>
  </si>
  <si>
    <t>3.1.2. Raport privind impactul asupra mediului</t>
  </si>
  <si>
    <t xml:space="preserve">3.1.3. Alte studii specifice </t>
  </si>
  <si>
    <t>3.2</t>
  </si>
  <si>
    <t>Documentaţii-suport şi cheltuieli pentru obţinerea de avize,
acorduri şi autorizaţii</t>
  </si>
  <si>
    <t>3.3</t>
  </si>
  <si>
    <t>Expertizare tehnică</t>
  </si>
  <si>
    <t>3.4</t>
  </si>
  <si>
    <t>Certificarea performanţei energetice şi auditul energetic al clădirilor</t>
  </si>
  <si>
    <t>3.5</t>
  </si>
  <si>
    <t>Proiectare</t>
  </si>
  <si>
    <t>3.5.1. Temă de proiectare</t>
  </si>
  <si>
    <t>3.5.2. Studiu de prefezabilitate</t>
  </si>
  <si>
    <t>3.5.3. Studiu de fezabilitate/documentaţie de avizare a lucrărilor de intervenţii</t>
  </si>
  <si>
    <t>3.5.4. Documentaţiile tehnice necesare în vederea obţinerii
avizelor/acordurilor/autorizaţiilor</t>
  </si>
  <si>
    <t>3.5.5. Verificarea tehnică de calitate a proiectului tehnic şi a
detaliilor de execuţie</t>
  </si>
  <si>
    <t>3.5.6. Proiect tehnic şi detalii de execuţie</t>
  </si>
  <si>
    <t>3.6</t>
  </si>
  <si>
    <t>Organizarea procedurilor de achiziţie</t>
  </si>
  <si>
    <t>3.7</t>
  </si>
  <si>
    <t>Consultanţă</t>
  </si>
  <si>
    <t>3.7.1. Managementul de proiect pentru obiectivul de investiţii</t>
  </si>
  <si>
    <t>3.7.2. Auditul financiar</t>
  </si>
  <si>
    <t>3.8</t>
  </si>
  <si>
    <t>Asistenţă tehnică</t>
  </si>
  <si>
    <t>3.8.1. Asistenţă tehnică din partea proiectantului</t>
  </si>
  <si>
    <t>3.8.1.1. pe perioada de execuţie a lucrărilor</t>
  </si>
  <si>
    <t>3.8.1.2. pentru participarea proiectantului la fazele incluse în
programul de control al lucrărilor de execuţie, avizat de către
Inspectoratul de Stat în Construcţii</t>
  </si>
  <si>
    <t>3.8.2. Dirigenţie de şantier</t>
  </si>
  <si>
    <t>Total capitol 3</t>
  </si>
  <si>
    <t>CAPITOLUL 4 Cheltuieli pentru investiţia de bază</t>
  </si>
  <si>
    <t>4.1</t>
  </si>
  <si>
    <t>Construcţii şi instalaţii</t>
  </si>
  <si>
    <t>4.1.2. Construcţii şi instalaţii - suplimentar PT</t>
  </si>
  <si>
    <t>4.2</t>
  </si>
  <si>
    <t>Montaj utilaje, echipamente tehnologice şi funcţionale</t>
  </si>
  <si>
    <t>4.3</t>
  </si>
  <si>
    <t>Utilaje, echipamente tehnologice şi funcţionale care necesită montaj</t>
  </si>
  <si>
    <t>4.3.1. Echipamente</t>
  </si>
  <si>
    <t>4.3.2. Statii de incarcare</t>
  </si>
  <si>
    <t>4.4</t>
  </si>
  <si>
    <t>Utilaje, echipamente tehnologice şi funcţionale care nu necesită  montaj şi echipamente de transport</t>
  </si>
  <si>
    <t>4.5</t>
  </si>
  <si>
    <t>Dotări</t>
  </si>
  <si>
    <t>4.6</t>
  </si>
  <si>
    <t>Active necorporale</t>
  </si>
  <si>
    <t>Total capitol 4</t>
  </si>
  <si>
    <t>CAPITOLUL 5 Alte cheltuieli</t>
  </si>
  <si>
    <t>5.1</t>
  </si>
  <si>
    <t>Organizare de şantier</t>
  </si>
  <si>
    <t>5.1.1. Lucrări de construcţii şi instalaţii aferente organizării de şantier</t>
  </si>
  <si>
    <t>5.1.2. Cheltuieli conexe organizării şantierului</t>
  </si>
  <si>
    <t>5.2</t>
  </si>
  <si>
    <t>Comisioane, cote, taxe, costul creditului</t>
  </si>
  <si>
    <t>5.2.1. Comisioanele şi dobânzile aferente creditului băncii
finanţatoare</t>
  </si>
  <si>
    <t>5.2.2. Cota aferentă ISC pentru controlul calităţii lucrărilor de construcţii</t>
  </si>
  <si>
    <t>5.2.3. Cota aferentă ISC pentru controlul statului în amenajarea teritoriului, urbanism şi pentru autorizarea lucrărilor de construcţii</t>
  </si>
  <si>
    <t>5.2.4. Cota aferentă Casei Sociale a Constructorilor - CSC</t>
  </si>
  <si>
    <t>5.2.5. Taxe pentru acorduri, avize conforme şi autorizaţia de
construire/desfiinţare</t>
  </si>
  <si>
    <t>5.3</t>
  </si>
  <si>
    <t>Cheltuieli diverse şi neprevăzute</t>
  </si>
  <si>
    <t>5.4</t>
  </si>
  <si>
    <t>Cheltuieli pentru informare şi publicitate</t>
  </si>
  <si>
    <t>Total capitol 5</t>
  </si>
  <si>
    <t>CAPITOLUL 6 Cheltuieli pentru probe tehnologice şi teste</t>
  </si>
  <si>
    <t>6.1</t>
  </si>
  <si>
    <t>Pregătirea personalului de exploatare</t>
  </si>
  <si>
    <t>6.2</t>
  </si>
  <si>
    <t>Probe tehnologice şi teste</t>
  </si>
  <si>
    <t>Total capitol 6</t>
  </si>
  <si>
    <t>TOTAL GENERAL</t>
  </si>
  <si>
    <t>din care: C + M (1.2 + 1.3 +1.4 + 2 + 4.1 + 4.2 + 5.1.1)</t>
  </si>
  <si>
    <t xml:space="preserve">          Proiectant                                                              </t>
  </si>
  <si>
    <t xml:space="preserve">                Beneficiar</t>
  </si>
  <si>
    <t xml:space="preserve">SC ONE DESIGN SRL                                        </t>
  </si>
  <si>
    <t>UAT COMUNA SARMASAG</t>
  </si>
  <si>
    <t xml:space="preserve">                 Executant</t>
  </si>
  <si>
    <t xml:space="preserve">   SC OBERHAUSER INVEST SRL</t>
  </si>
  <si>
    <t>4.1.1.1. Construcţii şi instalaţii conform oferta DALI _ Florilor 4</t>
  </si>
  <si>
    <t>Tamplarie interioara si exterioara Florilor 4</t>
  </si>
  <si>
    <t>Interventii si termoizolatii la fatada Florilor 4</t>
  </si>
  <si>
    <t>Acoperis Florilor 4</t>
  </si>
  <si>
    <t>Instalatii iluminat Florilor 4</t>
  </si>
  <si>
    <t>Sisteme alternative de producere a energiei Florilor 4</t>
  </si>
  <si>
    <t>Repararea trotuarelor de protectie Florilor 4</t>
  </si>
  <si>
    <t>Ventilare naturala Florilor 4</t>
  </si>
  <si>
    <t>Desfaceri si desfintari Florilor 4</t>
  </si>
  <si>
    <t>Lucrari necesare suplimentare fata de DALI Florilor 4</t>
  </si>
  <si>
    <t>4.1.1.2. Construcţii şi instalaţii conform oferta DALI _ Garii 2</t>
  </si>
  <si>
    <t>Interventii si termoizolatii la fatada Garii 2</t>
  </si>
  <si>
    <t>Acoperis Garii 2</t>
  </si>
  <si>
    <t>Instalatii iluminat Garii 2</t>
  </si>
  <si>
    <t>Sisteme alternative de producere a energiei Garii 2</t>
  </si>
  <si>
    <t>Repararea trotuarelor de protectie Garii 2</t>
  </si>
  <si>
    <t>Ventilare naturala Garii 2</t>
  </si>
  <si>
    <t>Lucrari necesare suplimentare fata de DALI Garii 2</t>
  </si>
  <si>
    <t>Desfaceri si desfintari Garii 2</t>
  </si>
  <si>
    <t>Desfaceri  Garii 2 - NEELIGIBIL</t>
  </si>
  <si>
    <t>Tamplarie  Garii 2 - NEELIGIBIL</t>
  </si>
  <si>
    <t>Interventii la fatada Garii 2- NEELIGIBIL</t>
  </si>
  <si>
    <t xml:space="preserve">Tamplarie interioara si exterioara Garii 2 </t>
  </si>
  <si>
    <t>4.3.1.1. Echipamente Florilor 4</t>
  </si>
  <si>
    <t>4.3.1.2. Echipamente Garii 2</t>
  </si>
  <si>
    <t>DEVIZ GENERAL - NEELIGIBIL</t>
  </si>
  <si>
    <t>Valoare executată până la data de 31.07.2025 cu TVA 19%</t>
  </si>
  <si>
    <t>Valoare totală actualizata</t>
  </si>
  <si>
    <t xml:space="preserve">DEVIZ GENERAL </t>
  </si>
  <si>
    <t>4.1.3. Ajustare pret</t>
  </si>
  <si>
    <t>3.8.3. Asistenta tehnica de specialitate expert extern cooptat receptie lucrari</t>
  </si>
  <si>
    <t>4.3.3. Ajustare pret</t>
  </si>
  <si>
    <t>Valoare executata dupa data de 01.08.2025 cu TVA 21%</t>
  </si>
  <si>
    <t>Valoare executata de la data de 01.08.2025 cu TVA 21%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</si>
</sst>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name val="Calibri"/>
      <family val="2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477">
    <xf numFmtId="0" fontId="0" fillId="0" borderId="0" xfId="0"/>
    <xf numFmtId="0" fontId="4" fillId="0" borderId="0" xfId="0" applyFont="1"/>
    <xf numFmtId="0" fontId="3" fillId="0" borderId="0" xfId="0" applyFont="1"/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8" fillId="0" borderId="10" xfId="0" quotePrefix="1" applyFont="1" applyBorder="1" applyAlignment="1">
      <alignment horizontal="center" vertical="center"/>
    </xf>
    <xf numFmtId="0" fontId="8" fillId="0" borderId="13" xfId="0" quotePrefix="1" applyFont="1" applyBorder="1" applyAlignment="1">
      <alignment vertical="center"/>
    </xf>
    <xf numFmtId="0" fontId="8" fillId="0" borderId="14" xfId="0" applyFont="1" applyBorder="1"/>
    <xf numFmtId="0" fontId="8" fillId="0" borderId="16" xfId="0" quotePrefix="1" applyFont="1" applyBorder="1" applyAlignment="1">
      <alignment vertical="center"/>
    </xf>
    <xf numFmtId="0" fontId="8" fillId="0" borderId="17" xfId="0" applyFont="1" applyBorder="1"/>
    <xf numFmtId="0" fontId="8" fillId="0" borderId="17" xfId="0" applyFont="1" applyBorder="1" applyAlignment="1">
      <alignment wrapText="1"/>
    </xf>
    <xf numFmtId="0" fontId="8" fillId="0" borderId="24" xfId="0" quotePrefix="1" applyFont="1" applyBorder="1" applyAlignment="1">
      <alignment vertical="center"/>
    </xf>
    <xf numFmtId="0" fontId="8" fillId="0" borderId="25" xfId="0" applyFont="1" applyBorder="1"/>
    <xf numFmtId="0" fontId="8" fillId="0" borderId="25" xfId="0" applyFont="1" applyBorder="1" applyAlignment="1">
      <alignment wrapText="1"/>
    </xf>
    <xf numFmtId="0" fontId="8" fillId="4" borderId="24" xfId="0" quotePrefix="1" applyFont="1" applyFill="1" applyBorder="1" applyAlignment="1">
      <alignment vertical="center"/>
    </xf>
    <xf numFmtId="0" fontId="8" fillId="4" borderId="25" xfId="0" applyFont="1" applyFill="1" applyBorder="1" applyAlignment="1">
      <alignment wrapText="1"/>
    </xf>
    <xf numFmtId="0" fontId="8" fillId="4" borderId="13" xfId="0" quotePrefix="1" applyFont="1" applyFill="1" applyBorder="1" applyAlignment="1">
      <alignment vertical="center"/>
    </xf>
    <xf numFmtId="0" fontId="8" fillId="4" borderId="14" xfId="0" applyFont="1" applyFill="1" applyBorder="1" applyAlignment="1">
      <alignment wrapText="1"/>
    </xf>
    <xf numFmtId="0" fontId="8" fillId="4" borderId="16" xfId="0" quotePrefix="1" applyFont="1" applyFill="1" applyBorder="1" applyAlignment="1">
      <alignment vertical="center"/>
    </xf>
    <xf numFmtId="0" fontId="8" fillId="4" borderId="17" xfId="0" applyFont="1" applyFill="1" applyBorder="1" applyAlignment="1">
      <alignment wrapText="1"/>
    </xf>
    <xf numFmtId="0" fontId="8" fillId="4" borderId="25" xfId="0" applyFont="1" applyFill="1" applyBorder="1"/>
    <xf numFmtId="0" fontId="8" fillId="0" borderId="14" xfId="0" applyFont="1" applyBorder="1" applyAlignment="1">
      <alignment wrapText="1"/>
    </xf>
    <xf numFmtId="0" fontId="8" fillId="0" borderId="0" xfId="0" applyFont="1"/>
    <xf numFmtId="0" fontId="8" fillId="0" borderId="0" xfId="0" applyFont="1" applyAlignment="1">
      <alignment wrapText="1"/>
    </xf>
    <xf numFmtId="0" fontId="10" fillId="0" borderId="0" xfId="0" applyFont="1"/>
    <xf numFmtId="0" fontId="5" fillId="0" borderId="0" xfId="0" applyFont="1"/>
    <xf numFmtId="0" fontId="7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8" fillId="5" borderId="10" xfId="0" quotePrefix="1" applyFont="1" applyFill="1" applyBorder="1" applyAlignment="1">
      <alignment horizontal="center" vertical="center"/>
    </xf>
    <xf numFmtId="0" fontId="0" fillId="5" borderId="25" xfId="0" applyFill="1" applyBorder="1"/>
    <xf numFmtId="0" fontId="9" fillId="0" borderId="25" xfId="0" applyFont="1" applyBorder="1"/>
    <xf numFmtId="0" fontId="11" fillId="4" borderId="25" xfId="0" applyFont="1" applyFill="1" applyBorder="1"/>
    <xf numFmtId="0" fontId="9" fillId="4" borderId="25" xfId="0" applyFont="1" applyFill="1" applyBorder="1"/>
    <xf numFmtId="0" fontId="9" fillId="0" borderId="24" xfId="0" quotePrefix="1" applyFont="1" applyBorder="1" applyAlignment="1">
      <alignment vertical="center"/>
    </xf>
    <xf numFmtId="4" fontId="11" fillId="0" borderId="25" xfId="0" applyNumberFormat="1" applyFont="1" applyBorder="1"/>
    <xf numFmtId="0" fontId="0" fillId="4" borderId="0" xfId="0" applyFill="1"/>
    <xf numFmtId="4" fontId="3" fillId="0" borderId="0" xfId="0" applyNumberFormat="1" applyFont="1"/>
    <xf numFmtId="4" fontId="8" fillId="0" borderId="14" xfId="2" applyNumberFormat="1" applyFont="1" applyFill="1" applyBorder="1" applyAlignment="1">
      <alignment horizontal="center"/>
    </xf>
    <xf numFmtId="4" fontId="8" fillId="0" borderId="14" xfId="0" applyNumberFormat="1" applyFont="1" applyBorder="1" applyAlignment="1">
      <alignment horizontal="center"/>
    </xf>
    <xf numFmtId="4" fontId="8" fillId="5" borderId="14" xfId="2" applyNumberFormat="1" applyFont="1" applyFill="1" applyBorder="1" applyAlignment="1">
      <alignment horizontal="center"/>
    </xf>
    <xf numFmtId="4" fontId="8" fillId="5" borderId="14" xfId="0" applyNumberFormat="1" applyFont="1" applyFill="1" applyBorder="1" applyAlignment="1">
      <alignment horizontal="center"/>
    </xf>
    <xf numFmtId="4" fontId="8" fillId="5" borderId="15" xfId="0" applyNumberFormat="1" applyFont="1" applyFill="1" applyBorder="1" applyAlignment="1">
      <alignment horizontal="center"/>
    </xf>
    <xf numFmtId="4" fontId="8" fillId="0" borderId="17" xfId="2" applyNumberFormat="1" applyFont="1" applyFill="1" applyBorder="1" applyAlignment="1">
      <alignment horizontal="center"/>
    </xf>
    <xf numFmtId="4" fontId="8" fillId="0" borderId="17" xfId="0" applyNumberFormat="1" applyFont="1" applyBorder="1" applyAlignment="1">
      <alignment horizontal="center"/>
    </xf>
    <xf numFmtId="4" fontId="8" fillId="5" borderId="17" xfId="0" applyNumberFormat="1" applyFont="1" applyFill="1" applyBorder="1" applyAlignment="1">
      <alignment horizontal="center"/>
    </xf>
    <xf numFmtId="4" fontId="8" fillId="5" borderId="18" xfId="0" applyNumberFormat="1" applyFont="1" applyFill="1" applyBorder="1" applyAlignment="1">
      <alignment horizontal="center"/>
    </xf>
    <xf numFmtId="4" fontId="7" fillId="0" borderId="7" xfId="0" applyNumberFormat="1" applyFont="1" applyBorder="1" applyAlignment="1">
      <alignment horizontal="center"/>
    </xf>
    <xf numFmtId="4" fontId="7" fillId="5" borderId="7" xfId="0" applyNumberFormat="1" applyFont="1" applyFill="1" applyBorder="1" applyAlignment="1">
      <alignment horizontal="center"/>
    </xf>
    <xf numFmtId="4" fontId="7" fillId="5" borderId="21" xfId="0" applyNumberFormat="1" applyFont="1" applyFill="1" applyBorder="1" applyAlignment="1">
      <alignment horizontal="center"/>
    </xf>
    <xf numFmtId="4" fontId="7" fillId="0" borderId="8" xfId="0" applyNumberFormat="1" applyFont="1" applyBorder="1" applyAlignment="1">
      <alignment horizontal="center"/>
    </xf>
    <xf numFmtId="4" fontId="7" fillId="5" borderId="8" xfId="0" applyNumberFormat="1" applyFont="1" applyFill="1" applyBorder="1" applyAlignment="1">
      <alignment horizontal="center"/>
    </xf>
    <xf numFmtId="4" fontId="7" fillId="5" borderId="9" xfId="0" applyNumberFormat="1" applyFont="1" applyFill="1" applyBorder="1" applyAlignment="1">
      <alignment horizontal="center"/>
    </xf>
    <xf numFmtId="4" fontId="7" fillId="5" borderId="25" xfId="0" applyNumberFormat="1" applyFont="1" applyFill="1" applyBorder="1" applyAlignment="1">
      <alignment horizontal="center"/>
    </xf>
    <xf numFmtId="4" fontId="8" fillId="0" borderId="25" xfId="2" applyNumberFormat="1" applyFont="1" applyFill="1" applyBorder="1" applyAlignment="1">
      <alignment horizontal="center"/>
    </xf>
    <xf numFmtId="4" fontId="8" fillId="0" borderId="25" xfId="0" applyNumberFormat="1" applyFont="1" applyBorder="1" applyAlignment="1">
      <alignment horizontal="center"/>
    </xf>
    <xf numFmtId="4" fontId="8" fillId="5" borderId="25" xfId="2" applyNumberFormat="1" applyFont="1" applyFill="1" applyBorder="1" applyAlignment="1">
      <alignment horizontal="center"/>
    </xf>
    <xf numFmtId="4" fontId="8" fillId="5" borderId="25" xfId="0" applyNumberFormat="1" applyFont="1" applyFill="1" applyBorder="1" applyAlignment="1">
      <alignment horizontal="center"/>
    </xf>
    <xf numFmtId="4" fontId="8" fillId="5" borderId="26" xfId="0" applyNumberFormat="1" applyFont="1" applyFill="1" applyBorder="1" applyAlignment="1">
      <alignment horizontal="center"/>
    </xf>
    <xf numFmtId="4" fontId="8" fillId="4" borderId="25" xfId="2" applyNumberFormat="1" applyFont="1" applyFill="1" applyBorder="1" applyAlignment="1">
      <alignment horizontal="center"/>
    </xf>
    <xf numFmtId="4" fontId="8" fillId="4" borderId="25" xfId="0" applyNumberFormat="1" applyFont="1" applyFill="1" applyBorder="1" applyAlignment="1">
      <alignment horizontal="center"/>
    </xf>
    <xf numFmtId="4" fontId="8" fillId="4" borderId="14" xfId="2" applyNumberFormat="1" applyFont="1" applyFill="1" applyBorder="1" applyAlignment="1">
      <alignment horizontal="center"/>
    </xf>
    <xf numFmtId="4" fontId="8" fillId="4" borderId="14" xfId="0" applyNumberFormat="1" applyFont="1" applyFill="1" applyBorder="1" applyAlignment="1">
      <alignment horizontal="center"/>
    </xf>
    <xf numFmtId="4" fontId="8" fillId="6" borderId="25" xfId="2" applyNumberFormat="1" applyFont="1" applyFill="1" applyBorder="1" applyAlignment="1">
      <alignment horizontal="center"/>
    </xf>
    <xf numFmtId="4" fontId="7" fillId="4" borderId="25" xfId="0" applyNumberFormat="1" applyFont="1" applyFill="1" applyBorder="1" applyAlignment="1">
      <alignment horizontal="center"/>
    </xf>
    <xf numFmtId="4" fontId="8" fillId="0" borderId="17" xfId="2" applyNumberFormat="1" applyFont="1" applyFill="1" applyBorder="1" applyAlignment="1">
      <alignment horizontal="center" vertical="center"/>
    </xf>
    <xf numFmtId="4" fontId="8" fillId="0" borderId="17" xfId="0" applyNumberFormat="1" applyFont="1" applyBorder="1" applyAlignment="1">
      <alignment horizontal="center" vertical="center"/>
    </xf>
    <xf numFmtId="4" fontId="8" fillId="5" borderId="17" xfId="2" applyNumberFormat="1" applyFont="1" applyFill="1" applyBorder="1" applyAlignment="1">
      <alignment horizontal="center" vertical="center"/>
    </xf>
    <xf numFmtId="4" fontId="8" fillId="5" borderId="17" xfId="0" applyNumberFormat="1" applyFont="1" applyFill="1" applyBorder="1" applyAlignment="1">
      <alignment horizontal="center" vertical="center"/>
    </xf>
    <xf numFmtId="4" fontId="8" fillId="5" borderId="18" xfId="0" applyNumberFormat="1" applyFont="1" applyFill="1" applyBorder="1" applyAlignment="1">
      <alignment horizontal="center" vertical="center"/>
    </xf>
    <xf numFmtId="4" fontId="8" fillId="0" borderId="14" xfId="2" applyNumberFormat="1" applyFont="1" applyFill="1" applyBorder="1" applyAlignment="1">
      <alignment horizontal="center" vertical="center"/>
    </xf>
    <xf numFmtId="4" fontId="8" fillId="0" borderId="25" xfId="2" applyNumberFormat="1" applyFont="1" applyFill="1" applyBorder="1" applyAlignment="1">
      <alignment horizontal="center" vertical="center"/>
    </xf>
    <xf numFmtId="4" fontId="8" fillId="0" borderId="25" xfId="0" applyNumberFormat="1" applyFont="1" applyBorder="1" applyAlignment="1">
      <alignment horizontal="center" vertical="center"/>
    </xf>
    <xf numFmtId="4" fontId="8" fillId="5" borderId="25" xfId="2" applyNumberFormat="1" applyFont="1" applyFill="1" applyBorder="1" applyAlignment="1">
      <alignment horizontal="center" vertical="center"/>
    </xf>
    <xf numFmtId="4" fontId="8" fillId="5" borderId="25" xfId="0" applyNumberFormat="1" applyFont="1" applyFill="1" applyBorder="1" applyAlignment="1">
      <alignment horizontal="center" vertical="center"/>
    </xf>
    <xf numFmtId="4" fontId="8" fillId="5" borderId="26" xfId="0" applyNumberFormat="1" applyFont="1" applyFill="1" applyBorder="1" applyAlignment="1">
      <alignment horizontal="center" vertical="center"/>
    </xf>
    <xf numFmtId="4" fontId="8" fillId="4" borderId="25" xfId="2" applyNumberFormat="1" applyFont="1" applyFill="1" applyBorder="1" applyAlignment="1">
      <alignment horizontal="center" vertical="center"/>
    </xf>
    <xf numFmtId="4" fontId="8" fillId="4" borderId="25" xfId="0" applyNumberFormat="1" applyFont="1" applyFill="1" applyBorder="1" applyAlignment="1">
      <alignment horizontal="center" vertical="center"/>
    </xf>
    <xf numFmtId="4" fontId="8" fillId="5" borderId="15" xfId="0" applyNumberFormat="1" applyFont="1" applyFill="1" applyBorder="1" applyAlignment="1">
      <alignment horizontal="center" vertical="center"/>
    </xf>
    <xf numFmtId="4" fontId="8" fillId="6" borderId="17" xfId="2" applyNumberFormat="1" applyFont="1" applyFill="1" applyBorder="1" applyAlignment="1">
      <alignment horizontal="center" vertical="center"/>
    </xf>
    <xf numFmtId="4" fontId="8" fillId="4" borderId="17" xfId="0" applyNumberFormat="1" applyFont="1" applyFill="1" applyBorder="1" applyAlignment="1">
      <alignment horizontal="center" vertical="center"/>
    </xf>
    <xf numFmtId="4" fontId="8" fillId="6" borderId="25" xfId="2" applyNumberFormat="1" applyFont="1" applyFill="1" applyBorder="1" applyAlignment="1">
      <alignment horizontal="center" vertical="center"/>
    </xf>
    <xf numFmtId="4" fontId="7" fillId="0" borderId="7" xfId="0" applyNumberFormat="1" applyFont="1" applyBorder="1" applyAlignment="1">
      <alignment horizontal="center" vertical="center"/>
    </xf>
    <xf numFmtId="4" fontId="7" fillId="5" borderId="7" xfId="0" applyNumberFormat="1" applyFont="1" applyFill="1" applyBorder="1" applyAlignment="1">
      <alignment horizontal="center" vertical="center"/>
    </xf>
    <xf numFmtId="4" fontId="9" fillId="0" borderId="25" xfId="2" applyNumberFormat="1" applyFont="1" applyFill="1" applyBorder="1" applyAlignment="1">
      <alignment horizontal="center"/>
    </xf>
    <xf numFmtId="4" fontId="9" fillId="5" borderId="25" xfId="2" applyNumberFormat="1" applyFont="1" applyFill="1" applyBorder="1" applyAlignment="1">
      <alignment horizontal="center"/>
    </xf>
    <xf numFmtId="4" fontId="9" fillId="0" borderId="25" xfId="0" applyNumberFormat="1" applyFont="1" applyBorder="1" applyAlignment="1">
      <alignment horizontal="center"/>
    </xf>
    <xf numFmtId="4" fontId="9" fillId="5" borderId="25" xfId="0" applyNumberFormat="1" applyFont="1" applyFill="1" applyBorder="1" applyAlignment="1">
      <alignment horizontal="center"/>
    </xf>
    <xf numFmtId="4" fontId="9" fillId="5" borderId="26" xfId="0" applyNumberFormat="1" applyFont="1" applyFill="1" applyBorder="1" applyAlignment="1">
      <alignment horizontal="center"/>
    </xf>
    <xf numFmtId="4" fontId="11" fillId="0" borderId="25" xfId="0" applyNumberFormat="1" applyFont="1" applyBorder="1" applyAlignment="1">
      <alignment horizontal="center"/>
    </xf>
    <xf numFmtId="4" fontId="9" fillId="5" borderId="25" xfId="2" applyNumberFormat="1" applyFont="1" applyFill="1" applyBorder="1" applyAlignment="1">
      <alignment horizontal="center" vertical="center"/>
    </xf>
    <xf numFmtId="4" fontId="11" fillId="0" borderId="25" xfId="0" applyNumberFormat="1" applyFont="1" applyBorder="1" applyAlignment="1">
      <alignment horizontal="center" vertical="center"/>
    </xf>
    <xf numFmtId="4" fontId="7" fillId="0" borderId="8" xfId="0" applyNumberFormat="1" applyFont="1" applyBorder="1" applyAlignment="1">
      <alignment horizontal="center" vertical="center"/>
    </xf>
    <xf numFmtId="4" fontId="7" fillId="5" borderId="8" xfId="0" applyNumberFormat="1" applyFont="1" applyFill="1" applyBorder="1" applyAlignment="1">
      <alignment horizontal="center" vertical="center"/>
    </xf>
    <xf numFmtId="4" fontId="11" fillId="0" borderId="25" xfId="2" applyNumberFormat="1" applyFont="1" applyFill="1" applyBorder="1" applyAlignment="1">
      <alignment horizontal="center"/>
    </xf>
    <xf numFmtId="4" fontId="11" fillId="5" borderId="25" xfId="2" applyNumberFormat="1" applyFont="1" applyFill="1" applyBorder="1" applyAlignment="1">
      <alignment horizontal="center"/>
    </xf>
    <xf numFmtId="4" fontId="11" fillId="5" borderId="25" xfId="0" applyNumberFormat="1" applyFont="1" applyFill="1" applyBorder="1" applyAlignment="1">
      <alignment horizontal="center"/>
    </xf>
    <xf numFmtId="4" fontId="11" fillId="5" borderId="26" xfId="0" applyNumberFormat="1" applyFont="1" applyFill="1" applyBorder="1" applyAlignment="1">
      <alignment horizontal="center"/>
    </xf>
    <xf numFmtId="4" fontId="8" fillId="0" borderId="25" xfId="1" applyNumberFormat="1" applyFont="1" applyFill="1" applyBorder="1" applyAlignment="1">
      <alignment horizontal="center" vertical="center"/>
    </xf>
    <xf numFmtId="4" fontId="8" fillId="5" borderId="25" xfId="1" applyNumberFormat="1" applyFont="1" applyFill="1" applyBorder="1" applyAlignment="1">
      <alignment horizontal="center" vertical="center"/>
    </xf>
    <xf numFmtId="4" fontId="8" fillId="0" borderId="14" xfId="1" applyNumberFormat="1" applyFont="1" applyFill="1" applyBorder="1" applyAlignment="1">
      <alignment horizontal="center" vertical="center"/>
    </xf>
    <xf numFmtId="4" fontId="8" fillId="5" borderId="14" xfId="1" applyNumberFormat="1" applyFont="1" applyFill="1" applyBorder="1" applyAlignment="1">
      <alignment horizontal="center" vertical="center"/>
    </xf>
    <xf numFmtId="4" fontId="8" fillId="4" borderId="17" xfId="2" applyNumberFormat="1" applyFont="1" applyFill="1" applyBorder="1" applyAlignment="1">
      <alignment horizontal="center" vertical="center"/>
    </xf>
    <xf numFmtId="4" fontId="7" fillId="5" borderId="9" xfId="0" applyNumberFormat="1" applyFont="1" applyFill="1" applyBorder="1" applyAlignment="1">
      <alignment horizontal="center" vertical="center"/>
    </xf>
    <xf numFmtId="4" fontId="7" fillId="0" borderId="33" xfId="0" applyNumberFormat="1" applyFont="1" applyBorder="1" applyAlignment="1">
      <alignment horizontal="center" vertical="center"/>
    </xf>
    <xf numFmtId="4" fontId="7" fillId="5" borderId="33" xfId="0" applyNumberFormat="1" applyFont="1" applyFill="1" applyBorder="1" applyAlignment="1">
      <alignment horizontal="center" vertical="center"/>
    </xf>
    <xf numFmtId="4" fontId="0" fillId="0" borderId="0" xfId="0" applyNumberFormat="1"/>
    <xf numFmtId="0" fontId="7" fillId="6" borderId="4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8" fillId="6" borderId="10" xfId="0" quotePrefix="1" applyFont="1" applyFill="1" applyBorder="1" applyAlignment="1">
      <alignment horizontal="center" vertical="center"/>
    </xf>
    <xf numFmtId="0" fontId="0" fillId="6" borderId="25" xfId="0" applyFill="1" applyBorder="1"/>
    <xf numFmtId="4" fontId="8" fillId="6" borderId="14" xfId="2" applyNumberFormat="1" applyFont="1" applyFill="1" applyBorder="1" applyAlignment="1">
      <alignment horizontal="center"/>
    </xf>
    <xf numFmtId="4" fontId="8" fillId="6" borderId="14" xfId="0" applyNumberFormat="1" applyFont="1" applyFill="1" applyBorder="1" applyAlignment="1">
      <alignment horizontal="center"/>
    </xf>
    <xf numFmtId="4" fontId="7" fillId="6" borderId="7" xfId="0" applyNumberFormat="1" applyFont="1" applyFill="1" applyBorder="1" applyAlignment="1">
      <alignment horizontal="center"/>
    </xf>
    <xf numFmtId="0" fontId="0" fillId="6" borderId="0" xfId="0" applyFill="1"/>
    <xf numFmtId="4" fontId="7" fillId="6" borderId="8" xfId="0" applyNumberFormat="1" applyFont="1" applyFill="1" applyBorder="1" applyAlignment="1">
      <alignment horizontal="center"/>
    </xf>
    <xf numFmtId="4" fontId="7" fillId="6" borderId="25" xfId="0" applyNumberFormat="1" applyFont="1" applyFill="1" applyBorder="1" applyAlignment="1">
      <alignment horizontal="center"/>
    </xf>
    <xf numFmtId="4" fontId="8" fillId="6" borderId="25" xfId="0" applyNumberFormat="1" applyFont="1" applyFill="1" applyBorder="1" applyAlignment="1">
      <alignment horizontal="center"/>
    </xf>
    <xf numFmtId="4" fontId="8" fillId="6" borderId="17" xfId="0" applyNumberFormat="1" applyFont="1" applyFill="1" applyBorder="1" applyAlignment="1">
      <alignment horizontal="center"/>
    </xf>
    <xf numFmtId="4" fontId="9" fillId="6" borderId="25" xfId="2" applyNumberFormat="1" applyFont="1" applyFill="1" applyBorder="1" applyAlignment="1">
      <alignment horizontal="center"/>
    </xf>
    <xf numFmtId="4" fontId="9" fillId="6" borderId="25" xfId="0" applyNumberFormat="1" applyFont="1" applyFill="1" applyBorder="1" applyAlignment="1">
      <alignment horizontal="center"/>
    </xf>
    <xf numFmtId="4" fontId="9" fillId="6" borderId="25" xfId="2" applyNumberFormat="1" applyFont="1" applyFill="1" applyBorder="1" applyAlignment="1">
      <alignment horizontal="center" vertical="center"/>
    </xf>
    <xf numFmtId="4" fontId="8" fillId="6" borderId="25" xfId="0" applyNumberFormat="1" applyFont="1" applyFill="1" applyBorder="1" applyAlignment="1">
      <alignment horizontal="center" vertical="center"/>
    </xf>
    <xf numFmtId="4" fontId="11" fillId="6" borderId="25" xfId="2" applyNumberFormat="1" applyFont="1" applyFill="1" applyBorder="1" applyAlignment="1">
      <alignment horizontal="center"/>
    </xf>
    <xf numFmtId="4" fontId="11" fillId="6" borderId="25" xfId="0" applyNumberFormat="1" applyFont="1" applyFill="1" applyBorder="1" applyAlignment="1">
      <alignment horizontal="center"/>
    </xf>
    <xf numFmtId="4" fontId="8" fillId="6" borderId="25" xfId="1" applyNumberFormat="1" applyFont="1" applyFill="1" applyBorder="1" applyAlignment="1">
      <alignment horizontal="center" vertical="center"/>
    </xf>
    <xf numFmtId="4" fontId="8" fillId="6" borderId="25" xfId="1" applyNumberFormat="1" applyFont="1" applyFill="1" applyBorder="1" applyAlignment="1">
      <alignment horizontal="center"/>
    </xf>
    <xf numFmtId="4" fontId="8" fillId="6" borderId="14" xfId="1" applyNumberFormat="1" applyFont="1" applyFill="1" applyBorder="1" applyAlignment="1">
      <alignment horizontal="center" vertical="center"/>
    </xf>
    <xf numFmtId="4" fontId="8" fillId="6" borderId="17" xfId="0" applyNumberFormat="1" applyFont="1" applyFill="1" applyBorder="1" applyAlignment="1">
      <alignment horizontal="center" vertical="center"/>
    </xf>
    <xf numFmtId="4" fontId="7" fillId="6" borderId="7" xfId="0" applyNumberFormat="1" applyFont="1" applyFill="1" applyBorder="1" applyAlignment="1">
      <alignment horizontal="center" vertical="center"/>
    </xf>
    <xf numFmtId="4" fontId="7" fillId="6" borderId="8" xfId="0" applyNumberFormat="1" applyFont="1" applyFill="1" applyBorder="1" applyAlignment="1">
      <alignment horizontal="center" vertical="center"/>
    </xf>
    <xf numFmtId="4" fontId="7" fillId="6" borderId="33" xfId="0" applyNumberFormat="1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 wrapText="1"/>
    </xf>
    <xf numFmtId="0" fontId="8" fillId="7" borderId="10" xfId="0" quotePrefix="1" applyFont="1" applyFill="1" applyBorder="1" applyAlignment="1">
      <alignment horizontal="center" vertical="center"/>
    </xf>
    <xf numFmtId="0" fontId="0" fillId="7" borderId="25" xfId="0" applyFill="1" applyBorder="1"/>
    <xf numFmtId="4" fontId="8" fillId="7" borderId="14" xfId="2" applyNumberFormat="1" applyFont="1" applyFill="1" applyBorder="1" applyAlignment="1">
      <alignment horizontal="center"/>
    </xf>
    <xf numFmtId="4" fontId="7" fillId="7" borderId="8" xfId="0" applyNumberFormat="1" applyFont="1" applyFill="1" applyBorder="1" applyAlignment="1">
      <alignment horizontal="center"/>
    </xf>
    <xf numFmtId="4" fontId="7" fillId="7" borderId="9" xfId="0" applyNumberFormat="1" applyFont="1" applyFill="1" applyBorder="1" applyAlignment="1">
      <alignment horizontal="center"/>
    </xf>
    <xf numFmtId="4" fontId="7" fillId="7" borderId="25" xfId="0" applyNumberFormat="1" applyFont="1" applyFill="1" applyBorder="1" applyAlignment="1">
      <alignment horizontal="center"/>
    </xf>
    <xf numFmtId="4" fontId="7" fillId="7" borderId="7" xfId="0" applyNumberFormat="1" applyFont="1" applyFill="1" applyBorder="1" applyAlignment="1">
      <alignment horizontal="center"/>
    </xf>
    <xf numFmtId="4" fontId="9" fillId="7" borderId="25" xfId="2" applyNumberFormat="1" applyFont="1" applyFill="1" applyBorder="1" applyAlignment="1">
      <alignment horizontal="center"/>
    </xf>
    <xf numFmtId="4" fontId="7" fillId="7" borderId="7" xfId="0" applyNumberFormat="1" applyFont="1" applyFill="1" applyBorder="1" applyAlignment="1">
      <alignment horizontal="center" vertical="center"/>
    </xf>
    <xf numFmtId="4" fontId="8" fillId="7" borderId="25" xfId="2" applyNumberFormat="1" applyFont="1" applyFill="1" applyBorder="1" applyAlignment="1">
      <alignment horizontal="center" vertical="center"/>
    </xf>
    <xf numFmtId="4" fontId="7" fillId="7" borderId="8" xfId="0" applyNumberFormat="1" applyFont="1" applyFill="1" applyBorder="1" applyAlignment="1">
      <alignment horizontal="center" vertical="center"/>
    </xf>
    <xf numFmtId="4" fontId="7" fillId="7" borderId="9" xfId="0" applyNumberFormat="1" applyFont="1" applyFill="1" applyBorder="1" applyAlignment="1">
      <alignment horizontal="center" vertical="center"/>
    </xf>
    <xf numFmtId="4" fontId="7" fillId="7" borderId="33" xfId="0" applyNumberFormat="1" applyFont="1" applyFill="1" applyBorder="1" applyAlignment="1">
      <alignment horizontal="center" vertical="center"/>
    </xf>
    <xf numFmtId="4" fontId="7" fillId="7" borderId="25" xfId="0" applyNumberFormat="1" applyFont="1" applyFill="1" applyBorder="1" applyAlignment="1">
      <alignment horizontal="center" vertical="center"/>
    </xf>
    <xf numFmtId="4" fontId="8" fillId="7" borderId="14" xfId="0" applyNumberFormat="1" applyFont="1" applyFill="1" applyBorder="1" applyAlignment="1">
      <alignment horizontal="center"/>
    </xf>
    <xf numFmtId="4" fontId="8" fillId="7" borderId="15" xfId="0" applyNumberFormat="1" applyFont="1" applyFill="1" applyBorder="1" applyAlignment="1">
      <alignment horizontal="center"/>
    </xf>
    <xf numFmtId="4" fontId="8" fillId="7" borderId="17" xfId="0" applyNumberFormat="1" applyFont="1" applyFill="1" applyBorder="1" applyAlignment="1">
      <alignment horizontal="center"/>
    </xf>
    <xf numFmtId="4" fontId="8" fillId="7" borderId="18" xfId="0" applyNumberFormat="1" applyFont="1" applyFill="1" applyBorder="1" applyAlignment="1">
      <alignment horizontal="center"/>
    </xf>
    <xf numFmtId="4" fontId="8" fillId="7" borderId="17" xfId="2" applyNumberFormat="1" applyFont="1" applyFill="1" applyBorder="1" applyAlignment="1">
      <alignment horizontal="center" vertical="center"/>
    </xf>
    <xf numFmtId="4" fontId="8" fillId="7" borderId="17" xfId="0" applyNumberFormat="1" applyFont="1" applyFill="1" applyBorder="1" applyAlignment="1">
      <alignment horizontal="center" vertical="center"/>
    </xf>
    <xf numFmtId="4" fontId="8" fillId="7" borderId="18" xfId="0" applyNumberFormat="1" applyFont="1" applyFill="1" applyBorder="1" applyAlignment="1">
      <alignment horizontal="center" vertical="center"/>
    </xf>
    <xf numFmtId="4" fontId="7" fillId="7" borderId="21" xfId="0" applyNumberFormat="1" applyFont="1" applyFill="1" applyBorder="1" applyAlignment="1">
      <alignment horizontal="center"/>
    </xf>
    <xf numFmtId="4" fontId="8" fillId="7" borderId="25" xfId="2" applyNumberFormat="1" applyFont="1" applyFill="1" applyBorder="1" applyAlignment="1">
      <alignment horizontal="center"/>
    </xf>
    <xf numFmtId="4" fontId="8" fillId="7" borderId="25" xfId="0" applyNumberFormat="1" applyFont="1" applyFill="1" applyBorder="1" applyAlignment="1">
      <alignment horizontal="center"/>
    </xf>
    <xf numFmtId="4" fontId="8" fillId="7" borderId="26" xfId="0" applyNumberFormat="1" applyFont="1" applyFill="1" applyBorder="1" applyAlignment="1">
      <alignment horizontal="center"/>
    </xf>
    <xf numFmtId="4" fontId="11" fillId="7" borderId="25" xfId="2" applyNumberFormat="1" applyFont="1" applyFill="1" applyBorder="1" applyAlignment="1">
      <alignment horizontal="center"/>
    </xf>
    <xf numFmtId="4" fontId="8" fillId="7" borderId="26" xfId="0" applyNumberFormat="1" applyFont="1" applyFill="1" applyBorder="1" applyAlignment="1">
      <alignment horizontal="center" vertical="center"/>
    </xf>
    <xf numFmtId="4" fontId="8" fillId="7" borderId="25" xfId="0" applyNumberFormat="1" applyFont="1" applyFill="1" applyBorder="1" applyAlignment="1">
      <alignment horizontal="center" vertical="center"/>
    </xf>
    <xf numFmtId="4" fontId="9" fillId="7" borderId="25" xfId="0" applyNumberFormat="1" applyFont="1" applyFill="1" applyBorder="1" applyAlignment="1">
      <alignment horizontal="center"/>
    </xf>
    <xf numFmtId="0" fontId="9" fillId="0" borderId="16" xfId="0" quotePrefix="1" applyFont="1" applyBorder="1" applyAlignment="1">
      <alignment vertical="center"/>
    </xf>
    <xf numFmtId="0" fontId="9" fillId="0" borderId="17" xfId="0" applyFont="1" applyBorder="1" applyAlignment="1">
      <alignment wrapText="1"/>
    </xf>
    <xf numFmtId="4" fontId="9" fillId="0" borderId="17" xfId="2" applyNumberFormat="1" applyFont="1" applyFill="1" applyBorder="1" applyAlignment="1">
      <alignment horizontal="center" vertical="center"/>
    </xf>
    <xf numFmtId="4" fontId="9" fillId="0" borderId="17" xfId="0" applyNumberFormat="1" applyFont="1" applyBorder="1" applyAlignment="1">
      <alignment horizontal="center" vertical="center"/>
    </xf>
    <xf numFmtId="4" fontId="9" fillId="5" borderId="17" xfId="2" applyNumberFormat="1" applyFont="1" applyFill="1" applyBorder="1" applyAlignment="1">
      <alignment horizontal="center" vertical="center"/>
    </xf>
    <xf numFmtId="4" fontId="9" fillId="5" borderId="17" xfId="0" applyNumberFormat="1" applyFont="1" applyFill="1" applyBorder="1" applyAlignment="1">
      <alignment horizontal="center" vertical="center"/>
    </xf>
    <xf numFmtId="4" fontId="9" fillId="5" borderId="18" xfId="0" applyNumberFormat="1" applyFont="1" applyFill="1" applyBorder="1" applyAlignment="1">
      <alignment horizontal="center" vertical="center"/>
    </xf>
    <xf numFmtId="4" fontId="9" fillId="6" borderId="17" xfId="2" applyNumberFormat="1" applyFont="1" applyFill="1" applyBorder="1" applyAlignment="1">
      <alignment horizontal="center" vertical="center"/>
    </xf>
    <xf numFmtId="0" fontId="9" fillId="0" borderId="17" xfId="0" applyFont="1" applyBorder="1"/>
    <xf numFmtId="4" fontId="9" fillId="0" borderId="14" xfId="2" applyNumberFormat="1" applyFont="1" applyFill="1" applyBorder="1" applyAlignment="1">
      <alignment horizontal="center"/>
    </xf>
    <xf numFmtId="4" fontId="9" fillId="0" borderId="17" xfId="0" applyNumberFormat="1" applyFont="1" applyBorder="1" applyAlignment="1">
      <alignment horizontal="center"/>
    </xf>
    <xf numFmtId="4" fontId="9" fillId="5" borderId="14" xfId="2" applyNumberFormat="1" applyFont="1" applyFill="1" applyBorder="1" applyAlignment="1">
      <alignment horizontal="center"/>
    </xf>
    <xf numFmtId="4" fontId="9" fillId="5" borderId="17" xfId="0" applyNumberFormat="1" applyFont="1" applyFill="1" applyBorder="1" applyAlignment="1">
      <alignment horizontal="center"/>
    </xf>
    <xf numFmtId="4" fontId="9" fillId="5" borderId="18" xfId="0" applyNumberFormat="1" applyFont="1" applyFill="1" applyBorder="1" applyAlignment="1">
      <alignment horizontal="center"/>
    </xf>
    <xf numFmtId="4" fontId="9" fillId="6" borderId="14" xfId="2" applyNumberFormat="1" applyFont="1" applyFill="1" applyBorder="1" applyAlignment="1">
      <alignment horizontal="center"/>
    </xf>
    <xf numFmtId="0" fontId="9" fillId="0" borderId="27" xfId="0" quotePrefix="1" applyFont="1" applyBorder="1" applyAlignment="1">
      <alignment vertical="center"/>
    </xf>
    <xf numFmtId="0" fontId="9" fillId="0" borderId="28" xfId="0" applyFont="1" applyBorder="1"/>
    <xf numFmtId="4" fontId="9" fillId="0" borderId="28" xfId="0" applyNumberFormat="1" applyFont="1" applyBorder="1" applyAlignment="1">
      <alignment horizontal="center"/>
    </xf>
    <xf numFmtId="4" fontId="9" fillId="5" borderId="28" xfId="0" applyNumberFormat="1" applyFont="1" applyFill="1" applyBorder="1" applyAlignment="1">
      <alignment horizontal="center"/>
    </xf>
    <xf numFmtId="4" fontId="9" fillId="6" borderId="28" xfId="0" applyNumberFormat="1" applyFont="1" applyFill="1" applyBorder="1" applyAlignment="1">
      <alignment horizontal="center"/>
    </xf>
    <xf numFmtId="0" fontId="9" fillId="4" borderId="16" xfId="0" quotePrefix="1" applyFont="1" applyFill="1" applyBorder="1" applyAlignment="1">
      <alignment vertical="center"/>
    </xf>
    <xf numFmtId="0" fontId="9" fillId="4" borderId="17" xfId="0" applyFont="1" applyFill="1" applyBorder="1" applyAlignment="1">
      <alignment wrapText="1"/>
    </xf>
    <xf numFmtId="4" fontId="9" fillId="4" borderId="17" xfId="2" applyNumberFormat="1" applyFont="1" applyFill="1" applyBorder="1" applyAlignment="1">
      <alignment horizontal="center"/>
    </xf>
    <xf numFmtId="4" fontId="9" fillId="4" borderId="17" xfId="0" applyNumberFormat="1" applyFont="1" applyFill="1" applyBorder="1" applyAlignment="1">
      <alignment horizontal="center"/>
    </xf>
    <xf numFmtId="4" fontId="9" fillId="6" borderId="17" xfId="0" applyNumberFormat="1" applyFont="1" applyFill="1" applyBorder="1" applyAlignment="1">
      <alignment horizontal="center"/>
    </xf>
    <xf numFmtId="0" fontId="9" fillId="4" borderId="27" xfId="0" quotePrefix="1" applyFont="1" applyFill="1" applyBorder="1" applyAlignment="1">
      <alignment vertical="center"/>
    </xf>
    <xf numFmtId="0" fontId="9" fillId="4" borderId="28" xfId="0" applyFont="1" applyFill="1" applyBorder="1" applyAlignment="1">
      <alignment wrapText="1"/>
    </xf>
    <xf numFmtId="4" fontId="9" fillId="4" borderId="28" xfId="0" applyNumberFormat="1" applyFont="1" applyFill="1" applyBorder="1" applyAlignment="1">
      <alignment horizontal="center"/>
    </xf>
    <xf numFmtId="4" fontId="9" fillId="5" borderId="29" xfId="0" applyNumberFormat="1" applyFont="1" applyFill="1" applyBorder="1" applyAlignment="1">
      <alignment horizontal="center"/>
    </xf>
    <xf numFmtId="0" fontId="11" fillId="0" borderId="24" xfId="0" quotePrefix="1" applyFont="1" applyBorder="1" applyAlignment="1">
      <alignment vertical="center"/>
    </xf>
    <xf numFmtId="0" fontId="11" fillId="0" borderId="25" xfId="0" applyFont="1" applyBorder="1"/>
    <xf numFmtId="4" fontId="11" fillId="0" borderId="25" xfId="2" applyNumberFormat="1" applyFont="1" applyFill="1" applyBorder="1"/>
    <xf numFmtId="0" fontId="11" fillId="0" borderId="25" xfId="0" applyFont="1" applyBorder="1" applyAlignment="1">
      <alignment wrapText="1"/>
    </xf>
    <xf numFmtId="4" fontId="11" fillId="0" borderId="25" xfId="2" applyNumberFormat="1" applyFont="1" applyFill="1" applyBorder="1" applyAlignment="1">
      <alignment horizontal="center" vertical="center"/>
    </xf>
    <xf numFmtId="4" fontId="11" fillId="5" borderId="25" xfId="2" applyNumberFormat="1" applyFont="1" applyFill="1" applyBorder="1" applyAlignment="1">
      <alignment horizontal="center" vertical="center"/>
    </xf>
    <xf numFmtId="4" fontId="11" fillId="5" borderId="25" xfId="0" applyNumberFormat="1" applyFont="1" applyFill="1" applyBorder="1" applyAlignment="1">
      <alignment horizontal="center" vertical="center"/>
    </xf>
    <xf numFmtId="4" fontId="11" fillId="5" borderId="26" xfId="0" applyNumberFormat="1" applyFont="1" applyFill="1" applyBorder="1" applyAlignment="1">
      <alignment horizontal="center" vertical="center"/>
    </xf>
    <xf numFmtId="4" fontId="11" fillId="6" borderId="25" xfId="0" applyNumberFormat="1" applyFont="1" applyFill="1" applyBorder="1" applyAlignment="1">
      <alignment horizontal="center" vertical="center"/>
    </xf>
    <xf numFmtId="0" fontId="11" fillId="0" borderId="25" xfId="0" applyFont="1" applyBorder="1" applyAlignment="1">
      <alignment vertical="top" wrapText="1"/>
    </xf>
    <xf numFmtId="4" fontId="11" fillId="7" borderId="25" xfId="0" applyNumberFormat="1" applyFont="1" applyFill="1" applyBorder="1" applyAlignment="1">
      <alignment horizontal="center"/>
    </xf>
    <xf numFmtId="0" fontId="11" fillId="0" borderId="13" xfId="0" quotePrefix="1" applyFont="1" applyBorder="1" applyAlignment="1">
      <alignment vertical="center"/>
    </xf>
    <xf numFmtId="0" fontId="11" fillId="0" borderId="14" xfId="0" applyFont="1" applyBorder="1"/>
    <xf numFmtId="0" fontId="9" fillId="0" borderId="30" xfId="0" applyFont="1" applyBorder="1" applyAlignment="1">
      <alignment wrapText="1"/>
    </xf>
    <xf numFmtId="0" fontId="9" fillId="0" borderId="28" xfId="0" applyFont="1" applyBorder="1" applyAlignment="1">
      <alignment wrapText="1"/>
    </xf>
    <xf numFmtId="4" fontId="9" fillId="7" borderId="17" xfId="2" applyNumberFormat="1" applyFont="1" applyFill="1" applyBorder="1" applyAlignment="1">
      <alignment horizontal="center" vertical="center"/>
    </xf>
    <xf numFmtId="4" fontId="9" fillId="7" borderId="14" xfId="2" applyNumberFormat="1" applyFont="1" applyFill="1" applyBorder="1" applyAlignment="1">
      <alignment horizontal="center"/>
    </xf>
    <xf numFmtId="4" fontId="9" fillId="7" borderId="28" xfId="0" applyNumberFormat="1" applyFont="1" applyFill="1" applyBorder="1" applyAlignment="1">
      <alignment horizontal="center"/>
    </xf>
    <xf numFmtId="4" fontId="9" fillId="4" borderId="25" xfId="2" applyNumberFormat="1" applyFont="1" applyFill="1" applyBorder="1" applyAlignment="1">
      <alignment horizontal="center" vertical="center"/>
    </xf>
    <xf numFmtId="4" fontId="9" fillId="7" borderId="25" xfId="2" applyNumberFormat="1" applyFont="1" applyFill="1" applyBorder="1" applyAlignment="1">
      <alignment horizontal="center" vertical="center"/>
    </xf>
    <xf numFmtId="0" fontId="7" fillId="0" borderId="39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8" fillId="0" borderId="41" xfId="0" quotePrefix="1" applyFont="1" applyBorder="1" applyAlignment="1">
      <alignment horizontal="center" vertical="center"/>
    </xf>
    <xf numFmtId="4" fontId="8" fillId="0" borderId="42" xfId="0" applyNumberFormat="1" applyFont="1" applyBorder="1" applyAlignment="1">
      <alignment horizontal="center"/>
    </xf>
    <xf numFmtId="4" fontId="8" fillId="0" borderId="43" xfId="0" applyNumberFormat="1" applyFont="1" applyBorder="1" applyAlignment="1">
      <alignment horizontal="center"/>
    </xf>
    <xf numFmtId="4" fontId="8" fillId="0" borderId="43" xfId="0" applyNumberFormat="1" applyFont="1" applyBorder="1" applyAlignment="1">
      <alignment horizontal="center" vertical="center"/>
    </xf>
    <xf numFmtId="4" fontId="7" fillId="0" borderId="44" xfId="0" applyNumberFormat="1" applyFont="1" applyBorder="1" applyAlignment="1">
      <alignment horizontal="center"/>
    </xf>
    <xf numFmtId="4" fontId="7" fillId="0" borderId="40" xfId="0" applyNumberFormat="1" applyFont="1" applyBorder="1" applyAlignment="1">
      <alignment horizontal="center"/>
    </xf>
    <xf numFmtId="4" fontId="9" fillId="0" borderId="45" xfId="0" applyNumberFormat="1" applyFont="1" applyBorder="1" applyAlignment="1">
      <alignment horizontal="center"/>
    </xf>
    <xf numFmtId="4" fontId="8" fillId="0" borderId="45" xfId="2" applyNumberFormat="1" applyFont="1" applyFill="1" applyBorder="1" applyAlignment="1">
      <alignment horizontal="center"/>
    </xf>
    <xf numFmtId="4" fontId="8" fillId="0" borderId="42" xfId="2" applyNumberFormat="1" applyFont="1" applyFill="1" applyBorder="1" applyAlignment="1">
      <alignment horizontal="center"/>
    </xf>
    <xf numFmtId="4" fontId="9" fillId="0" borderId="43" xfId="2" applyNumberFormat="1" applyFont="1" applyFill="1" applyBorder="1" applyAlignment="1">
      <alignment horizontal="center" vertical="center"/>
    </xf>
    <xf numFmtId="4" fontId="9" fillId="0" borderId="42" xfId="2" applyNumberFormat="1" applyFont="1" applyFill="1" applyBorder="1" applyAlignment="1">
      <alignment horizontal="center"/>
    </xf>
    <xf numFmtId="4" fontId="9" fillId="0" borderId="46" xfId="0" applyNumberFormat="1" applyFont="1" applyBorder="1" applyAlignment="1">
      <alignment horizontal="center"/>
    </xf>
    <xf numFmtId="4" fontId="8" fillId="0" borderId="45" xfId="2" applyNumberFormat="1" applyFont="1" applyFill="1" applyBorder="1" applyAlignment="1">
      <alignment horizontal="center" vertical="center"/>
    </xf>
    <xf numFmtId="4" fontId="9" fillId="4" borderId="45" xfId="2" applyNumberFormat="1" applyFont="1" applyFill="1" applyBorder="1" applyAlignment="1">
      <alignment horizontal="center" vertical="center"/>
    </xf>
    <xf numFmtId="4" fontId="9" fillId="4" borderId="46" xfId="0" applyNumberFormat="1" applyFont="1" applyFill="1" applyBorder="1" applyAlignment="1">
      <alignment horizontal="center"/>
    </xf>
    <xf numFmtId="4" fontId="8" fillId="4" borderId="45" xfId="2" applyNumberFormat="1" applyFont="1" applyFill="1" applyBorder="1" applyAlignment="1">
      <alignment horizontal="center"/>
    </xf>
    <xf numFmtId="4" fontId="7" fillId="4" borderId="45" xfId="0" applyNumberFormat="1" applyFont="1" applyFill="1" applyBorder="1" applyAlignment="1">
      <alignment horizontal="center"/>
    </xf>
    <xf numFmtId="4" fontId="8" fillId="4" borderId="45" xfId="2" applyNumberFormat="1" applyFont="1" applyFill="1" applyBorder="1" applyAlignment="1">
      <alignment horizontal="center" vertical="center"/>
    </xf>
    <xf numFmtId="4" fontId="9" fillId="0" borderId="45" xfId="2" applyNumberFormat="1" applyFont="1" applyFill="1" applyBorder="1" applyAlignment="1">
      <alignment horizontal="center"/>
    </xf>
    <xf numFmtId="4" fontId="8" fillId="0" borderId="45" xfId="0" applyNumberFormat="1" applyFont="1" applyBorder="1" applyAlignment="1">
      <alignment horizontal="center" vertical="center"/>
    </xf>
    <xf numFmtId="4" fontId="8" fillId="0" borderId="45" xfId="0" applyNumberFormat="1" applyFont="1" applyBorder="1" applyAlignment="1">
      <alignment horizontal="center"/>
    </xf>
    <xf numFmtId="4" fontId="11" fillId="0" borderId="45" xfId="2" applyNumberFormat="1" applyFont="1" applyFill="1" applyBorder="1" applyAlignment="1">
      <alignment horizontal="center"/>
    </xf>
    <xf numFmtId="4" fontId="8" fillId="0" borderId="42" xfId="0" applyNumberFormat="1" applyFont="1" applyBorder="1" applyAlignment="1">
      <alignment horizontal="center" vertical="center"/>
    </xf>
    <xf numFmtId="4" fontId="8" fillId="4" borderId="43" xfId="2" applyNumberFormat="1" applyFont="1" applyFill="1" applyBorder="1" applyAlignment="1">
      <alignment horizontal="center" vertical="center"/>
    </xf>
    <xf numFmtId="4" fontId="7" fillId="0" borderId="44" xfId="0" applyNumberFormat="1" applyFont="1" applyBorder="1" applyAlignment="1">
      <alignment horizontal="center" vertical="center"/>
    </xf>
    <xf numFmtId="4" fontId="7" fillId="0" borderId="40" xfId="0" applyNumberFormat="1" applyFont="1" applyBorder="1" applyAlignment="1">
      <alignment horizontal="center" vertical="center"/>
    </xf>
    <xf numFmtId="4" fontId="7" fillId="0" borderId="47" xfId="0" applyNumberFormat="1" applyFont="1" applyBorder="1" applyAlignment="1">
      <alignment horizontal="center" vertical="center"/>
    </xf>
    <xf numFmtId="0" fontId="7" fillId="6" borderId="48" xfId="0" applyFont="1" applyFill="1" applyBorder="1" applyAlignment="1">
      <alignment horizontal="center" vertical="center" wrapText="1"/>
    </xf>
    <xf numFmtId="0" fontId="7" fillId="6" borderId="23" xfId="0" applyFont="1" applyFill="1" applyBorder="1" applyAlignment="1">
      <alignment horizontal="center" vertical="center" wrapText="1"/>
    </xf>
    <xf numFmtId="0" fontId="8" fillId="6" borderId="49" xfId="0" quotePrefix="1" applyFont="1" applyFill="1" applyBorder="1" applyAlignment="1">
      <alignment horizontal="center" vertical="center"/>
    </xf>
    <xf numFmtId="0" fontId="0" fillId="6" borderId="50" xfId="0" applyFill="1" applyBorder="1"/>
    <xf numFmtId="4" fontId="8" fillId="6" borderId="51" xfId="2" applyNumberFormat="1" applyFont="1" applyFill="1" applyBorder="1" applyAlignment="1">
      <alignment horizontal="center"/>
    </xf>
    <xf numFmtId="4" fontId="8" fillId="6" borderId="52" xfId="2" applyNumberFormat="1" applyFont="1" applyFill="1" applyBorder="1" applyAlignment="1">
      <alignment horizontal="center"/>
    </xf>
    <xf numFmtId="4" fontId="8" fillId="6" borderId="52" xfId="2" applyNumberFormat="1" applyFont="1" applyFill="1" applyBorder="1" applyAlignment="1">
      <alignment horizontal="center" vertical="center"/>
    </xf>
    <xf numFmtId="4" fontId="7" fillId="6" borderId="53" xfId="0" applyNumberFormat="1" applyFont="1" applyFill="1" applyBorder="1" applyAlignment="1">
      <alignment horizontal="center"/>
    </xf>
    <xf numFmtId="4" fontId="7" fillId="6" borderId="23" xfId="0" applyNumberFormat="1" applyFont="1" applyFill="1" applyBorder="1" applyAlignment="1">
      <alignment horizontal="center"/>
    </xf>
    <xf numFmtId="4" fontId="9" fillId="6" borderId="50" xfId="0" applyNumberFormat="1" applyFont="1" applyFill="1" applyBorder="1" applyAlignment="1">
      <alignment horizontal="center"/>
    </xf>
    <xf numFmtId="4" fontId="8" fillId="6" borderId="50" xfId="2" applyNumberFormat="1" applyFont="1" applyFill="1" applyBorder="1" applyAlignment="1">
      <alignment horizontal="center"/>
    </xf>
    <xf numFmtId="4" fontId="9" fillId="6" borderId="52" xfId="2" applyNumberFormat="1" applyFont="1" applyFill="1" applyBorder="1" applyAlignment="1">
      <alignment horizontal="center" vertical="center"/>
    </xf>
    <xf numFmtId="4" fontId="9" fillId="6" borderId="51" xfId="2" applyNumberFormat="1" applyFont="1" applyFill="1" applyBorder="1" applyAlignment="1">
      <alignment horizontal="center"/>
    </xf>
    <xf numFmtId="4" fontId="9" fillId="6" borderId="54" xfId="0" applyNumberFormat="1" applyFont="1" applyFill="1" applyBorder="1" applyAlignment="1">
      <alignment horizontal="center"/>
    </xf>
    <xf numFmtId="4" fontId="8" fillId="6" borderId="50" xfId="2" applyNumberFormat="1" applyFont="1" applyFill="1" applyBorder="1" applyAlignment="1">
      <alignment horizontal="center" vertical="center"/>
    </xf>
    <xf numFmtId="4" fontId="9" fillId="6" borderId="50" xfId="2" applyNumberFormat="1" applyFont="1" applyFill="1" applyBorder="1" applyAlignment="1">
      <alignment horizontal="center" vertical="center"/>
    </xf>
    <xf numFmtId="4" fontId="7" fillId="6" borderId="50" xfId="0" applyNumberFormat="1" applyFont="1" applyFill="1" applyBorder="1" applyAlignment="1">
      <alignment horizontal="center"/>
    </xf>
    <xf numFmtId="4" fontId="9" fillId="6" borderId="50" xfId="2" applyNumberFormat="1" applyFont="1" applyFill="1" applyBorder="1" applyAlignment="1">
      <alignment horizontal="center"/>
    </xf>
    <xf numFmtId="4" fontId="11" fillId="6" borderId="50" xfId="2" applyNumberFormat="1" applyFont="1" applyFill="1" applyBorder="1" applyAlignment="1">
      <alignment horizontal="center"/>
    </xf>
    <xf numFmtId="4" fontId="8" fillId="6" borderId="51" xfId="2" applyNumberFormat="1" applyFont="1" applyFill="1" applyBorder="1" applyAlignment="1">
      <alignment horizontal="center" vertical="center"/>
    </xf>
    <xf numFmtId="4" fontId="7" fillId="6" borderId="53" xfId="0" applyNumberFormat="1" applyFont="1" applyFill="1" applyBorder="1" applyAlignment="1">
      <alignment horizontal="center" vertical="center"/>
    </xf>
    <xf numFmtId="4" fontId="7" fillId="6" borderId="23" xfId="0" applyNumberFormat="1" applyFont="1" applyFill="1" applyBorder="1" applyAlignment="1">
      <alignment horizontal="center" vertical="center"/>
    </xf>
    <xf numFmtId="4" fontId="7" fillId="6" borderId="32" xfId="0" applyNumberFormat="1" applyFont="1" applyFill="1" applyBorder="1" applyAlignment="1">
      <alignment horizontal="center" vertical="center"/>
    </xf>
    <xf numFmtId="0" fontId="7" fillId="5" borderId="55" xfId="0" applyFont="1" applyFill="1" applyBorder="1" applyAlignment="1">
      <alignment horizontal="center" vertical="center" wrapText="1"/>
    </xf>
    <xf numFmtId="0" fontId="7" fillId="5" borderId="56" xfId="0" applyFont="1" applyFill="1" applyBorder="1" applyAlignment="1">
      <alignment horizontal="center" vertical="center" wrapText="1"/>
    </xf>
    <xf numFmtId="0" fontId="8" fillId="5" borderId="57" xfId="0" quotePrefix="1" applyFont="1" applyFill="1" applyBorder="1" applyAlignment="1">
      <alignment horizontal="center" vertical="center"/>
    </xf>
    <xf numFmtId="0" fontId="8" fillId="5" borderId="58" xfId="0" quotePrefix="1" applyFont="1" applyFill="1" applyBorder="1" applyAlignment="1">
      <alignment horizontal="center" vertical="center"/>
    </xf>
    <xf numFmtId="0" fontId="0" fillId="5" borderId="24" xfId="0" applyFill="1" applyBorder="1"/>
    <xf numFmtId="0" fontId="0" fillId="5" borderId="26" xfId="0" applyFill="1" applyBorder="1"/>
    <xf numFmtId="4" fontId="8" fillId="5" borderId="13" xfId="2" applyNumberFormat="1" applyFont="1" applyFill="1" applyBorder="1" applyAlignment="1">
      <alignment horizontal="center"/>
    </xf>
    <xf numFmtId="4" fontId="8" fillId="5" borderId="16" xfId="2" applyNumberFormat="1" applyFont="1" applyFill="1" applyBorder="1" applyAlignment="1">
      <alignment horizontal="center"/>
    </xf>
    <xf numFmtId="4" fontId="8" fillId="5" borderId="16" xfId="2" applyNumberFormat="1" applyFont="1" applyFill="1" applyBorder="1" applyAlignment="1">
      <alignment horizontal="center" vertical="center"/>
    </xf>
    <xf numFmtId="4" fontId="7" fillId="5" borderId="6" xfId="0" applyNumberFormat="1" applyFont="1" applyFill="1" applyBorder="1" applyAlignment="1">
      <alignment horizontal="center"/>
    </xf>
    <xf numFmtId="0" fontId="0" fillId="5" borderId="59" xfId="0" applyFill="1" applyBorder="1"/>
    <xf numFmtId="0" fontId="0" fillId="5" borderId="0" xfId="0" applyFill="1"/>
    <xf numFmtId="0" fontId="0" fillId="5" borderId="60" xfId="0" applyFill="1" applyBorder="1"/>
    <xf numFmtId="4" fontId="7" fillId="5" borderId="56" xfId="0" applyNumberFormat="1" applyFont="1" applyFill="1" applyBorder="1" applyAlignment="1">
      <alignment horizontal="center"/>
    </xf>
    <xf numFmtId="4" fontId="9" fillId="5" borderId="24" xfId="0" applyNumberFormat="1" applyFont="1" applyFill="1" applyBorder="1" applyAlignment="1">
      <alignment horizontal="center"/>
    </xf>
    <xf numFmtId="4" fontId="8" fillId="5" borderId="24" xfId="2" applyNumberFormat="1" applyFont="1" applyFill="1" applyBorder="1" applyAlignment="1">
      <alignment horizontal="center"/>
    </xf>
    <xf numFmtId="4" fontId="8" fillId="5" borderId="26" xfId="2" applyNumberFormat="1" applyFont="1" applyFill="1" applyBorder="1" applyAlignment="1">
      <alignment horizontal="center"/>
    </xf>
    <xf numFmtId="4" fontId="8" fillId="5" borderId="15" xfId="2" applyNumberFormat="1" applyFont="1" applyFill="1" applyBorder="1" applyAlignment="1">
      <alignment horizontal="center"/>
    </xf>
    <xf numFmtId="4" fontId="9" fillId="5" borderId="16" xfId="2" applyNumberFormat="1" applyFont="1" applyFill="1" applyBorder="1" applyAlignment="1">
      <alignment horizontal="center" vertical="center"/>
    </xf>
    <xf numFmtId="4" fontId="9" fillId="5" borderId="18" xfId="2" applyNumberFormat="1" applyFont="1" applyFill="1" applyBorder="1" applyAlignment="1">
      <alignment horizontal="center" vertical="center"/>
    </xf>
    <xf numFmtId="4" fontId="9" fillId="5" borderId="13" xfId="2" applyNumberFormat="1" applyFont="1" applyFill="1" applyBorder="1" applyAlignment="1">
      <alignment horizontal="center"/>
    </xf>
    <xf numFmtId="4" fontId="9" fillId="5" borderId="15" xfId="2" applyNumberFormat="1" applyFont="1" applyFill="1" applyBorder="1" applyAlignment="1">
      <alignment horizontal="center"/>
    </xf>
    <xf numFmtId="4" fontId="9" fillId="5" borderId="27" xfId="0" applyNumberFormat="1" applyFont="1" applyFill="1" applyBorder="1" applyAlignment="1">
      <alignment horizontal="center"/>
    </xf>
    <xf numFmtId="4" fontId="8" fillId="5" borderId="24" xfId="2" applyNumberFormat="1" applyFont="1" applyFill="1" applyBorder="1" applyAlignment="1">
      <alignment horizontal="center" vertical="center"/>
    </xf>
    <xf numFmtId="4" fontId="8" fillId="5" borderId="26" xfId="2" applyNumberFormat="1" applyFont="1" applyFill="1" applyBorder="1" applyAlignment="1">
      <alignment horizontal="center" vertical="center"/>
    </xf>
    <xf numFmtId="4" fontId="9" fillId="5" borderId="24" xfId="2" applyNumberFormat="1" applyFont="1" applyFill="1" applyBorder="1" applyAlignment="1">
      <alignment horizontal="center" vertical="center"/>
    </xf>
    <xf numFmtId="4" fontId="9" fillId="5" borderId="26" xfId="2" applyNumberFormat="1" applyFont="1" applyFill="1" applyBorder="1" applyAlignment="1">
      <alignment horizontal="center" vertical="center"/>
    </xf>
    <xf numFmtId="4" fontId="7" fillId="5" borderId="24" xfId="0" applyNumberFormat="1" applyFont="1" applyFill="1" applyBorder="1" applyAlignment="1">
      <alignment horizontal="center"/>
    </xf>
    <xf numFmtId="4" fontId="7" fillId="5" borderId="26" xfId="0" applyNumberFormat="1" applyFont="1" applyFill="1" applyBorder="1" applyAlignment="1">
      <alignment horizontal="center"/>
    </xf>
    <xf numFmtId="4" fontId="9" fillId="5" borderId="24" xfId="2" applyNumberFormat="1" applyFont="1" applyFill="1" applyBorder="1" applyAlignment="1">
      <alignment horizontal="center"/>
    </xf>
    <xf numFmtId="4" fontId="9" fillId="5" borderId="26" xfId="2" applyNumberFormat="1" applyFont="1" applyFill="1" applyBorder="1" applyAlignment="1">
      <alignment horizontal="center"/>
    </xf>
    <xf numFmtId="4" fontId="11" fillId="5" borderId="24" xfId="2" applyNumberFormat="1" applyFont="1" applyFill="1" applyBorder="1" applyAlignment="1">
      <alignment horizontal="center"/>
    </xf>
    <xf numFmtId="4" fontId="11" fillId="5" borderId="26" xfId="2" applyNumberFormat="1" applyFont="1" applyFill="1" applyBorder="1" applyAlignment="1">
      <alignment horizontal="center"/>
    </xf>
    <xf numFmtId="4" fontId="8" fillId="5" borderId="13" xfId="2" applyNumberFormat="1" applyFont="1" applyFill="1" applyBorder="1" applyAlignment="1">
      <alignment horizontal="center" vertical="center"/>
    </xf>
    <xf numFmtId="4" fontId="8" fillId="5" borderId="18" xfId="2" applyNumberFormat="1" applyFont="1" applyFill="1" applyBorder="1" applyAlignment="1">
      <alignment horizontal="center" vertical="center"/>
    </xf>
    <xf numFmtId="4" fontId="7" fillId="5" borderId="6" xfId="0" applyNumberFormat="1" applyFont="1" applyFill="1" applyBorder="1" applyAlignment="1">
      <alignment horizontal="center" vertical="center"/>
    </xf>
    <xf numFmtId="4" fontId="7" fillId="5" borderId="21" xfId="0" applyNumberFormat="1" applyFont="1" applyFill="1" applyBorder="1" applyAlignment="1">
      <alignment horizontal="center" vertical="center"/>
    </xf>
    <xf numFmtId="4" fontId="7" fillId="5" borderId="56" xfId="0" applyNumberFormat="1" applyFont="1" applyFill="1" applyBorder="1" applyAlignment="1">
      <alignment horizontal="center" vertical="center"/>
    </xf>
    <xf numFmtId="4" fontId="7" fillId="5" borderId="61" xfId="0" applyNumberFormat="1" applyFont="1" applyFill="1" applyBorder="1" applyAlignment="1">
      <alignment horizontal="center" vertical="center"/>
    </xf>
    <xf numFmtId="4" fontId="7" fillId="5" borderId="62" xfId="0" applyNumberFormat="1" applyFont="1" applyFill="1" applyBorder="1" applyAlignment="1">
      <alignment horizontal="center" vertical="center"/>
    </xf>
    <xf numFmtId="0" fontId="7" fillId="6" borderId="39" xfId="0" applyFont="1" applyFill="1" applyBorder="1" applyAlignment="1">
      <alignment horizontal="center" vertical="center" wrapText="1"/>
    </xf>
    <xf numFmtId="0" fontId="7" fillId="6" borderId="40" xfId="0" applyFont="1" applyFill="1" applyBorder="1" applyAlignment="1">
      <alignment horizontal="center" vertical="center" wrapText="1"/>
    </xf>
    <xf numFmtId="0" fontId="8" fillId="6" borderId="41" xfId="0" quotePrefix="1" applyFont="1" applyFill="1" applyBorder="1" applyAlignment="1">
      <alignment horizontal="center" vertical="center"/>
    </xf>
    <xf numFmtId="0" fontId="0" fillId="6" borderId="45" xfId="0" applyFill="1" applyBorder="1"/>
    <xf numFmtId="4" fontId="8" fillId="6" borderId="42" xfId="0" applyNumberFormat="1" applyFont="1" applyFill="1" applyBorder="1" applyAlignment="1">
      <alignment horizontal="center"/>
    </xf>
    <xf numFmtId="4" fontId="8" fillId="6" borderId="43" xfId="0" applyNumberFormat="1" applyFont="1" applyFill="1" applyBorder="1" applyAlignment="1">
      <alignment horizontal="center"/>
    </xf>
    <xf numFmtId="4" fontId="8" fillId="6" borderId="43" xfId="0" applyNumberFormat="1" applyFont="1" applyFill="1" applyBorder="1" applyAlignment="1">
      <alignment horizontal="center" vertical="center"/>
    </xf>
    <xf numFmtId="4" fontId="7" fillId="6" borderId="44" xfId="0" applyNumberFormat="1" applyFont="1" applyFill="1" applyBorder="1" applyAlignment="1">
      <alignment horizontal="center"/>
    </xf>
    <xf numFmtId="4" fontId="7" fillId="6" borderId="40" xfId="0" applyNumberFormat="1" applyFont="1" applyFill="1" applyBorder="1" applyAlignment="1">
      <alignment horizontal="center"/>
    </xf>
    <xf numFmtId="4" fontId="9" fillId="6" borderId="45" xfId="0" applyNumberFormat="1" applyFont="1" applyFill="1" applyBorder="1" applyAlignment="1">
      <alignment horizontal="center"/>
    </xf>
    <xf numFmtId="4" fontId="8" fillId="6" borderId="45" xfId="2" applyNumberFormat="1" applyFont="1" applyFill="1" applyBorder="1" applyAlignment="1">
      <alignment horizontal="center"/>
    </xf>
    <xf numFmtId="4" fontId="8" fillId="6" borderId="42" xfId="2" applyNumberFormat="1" applyFont="1" applyFill="1" applyBorder="1" applyAlignment="1">
      <alignment horizontal="center"/>
    </xf>
    <xf numFmtId="4" fontId="9" fillId="6" borderId="43" xfId="2" applyNumberFormat="1" applyFont="1" applyFill="1" applyBorder="1" applyAlignment="1">
      <alignment horizontal="center" vertical="center"/>
    </xf>
    <xf numFmtId="4" fontId="9" fillId="6" borderId="42" xfId="2" applyNumberFormat="1" applyFont="1" applyFill="1" applyBorder="1" applyAlignment="1">
      <alignment horizontal="center"/>
    </xf>
    <xf numFmtId="4" fontId="9" fillId="6" borderId="46" xfId="0" applyNumberFormat="1" applyFont="1" applyFill="1" applyBorder="1" applyAlignment="1">
      <alignment horizontal="center"/>
    </xf>
    <xf numFmtId="4" fontId="8" fillId="6" borderId="45" xfId="2" applyNumberFormat="1" applyFont="1" applyFill="1" applyBorder="1" applyAlignment="1">
      <alignment horizontal="center" vertical="center"/>
    </xf>
    <xf numFmtId="4" fontId="9" fillId="6" borderId="45" xfId="2" applyNumberFormat="1" applyFont="1" applyFill="1" applyBorder="1" applyAlignment="1">
      <alignment horizontal="center" vertical="center"/>
    </xf>
    <xf numFmtId="4" fontId="7" fillId="6" borderId="45" xfId="0" applyNumberFormat="1" applyFont="1" applyFill="1" applyBorder="1" applyAlignment="1">
      <alignment horizontal="center"/>
    </xf>
    <xf numFmtId="4" fontId="9" fillId="6" borderId="45" xfId="2" applyNumberFormat="1" applyFont="1" applyFill="1" applyBorder="1" applyAlignment="1">
      <alignment horizontal="center"/>
    </xf>
    <xf numFmtId="4" fontId="8" fillId="6" borderId="45" xfId="0" applyNumberFormat="1" applyFont="1" applyFill="1" applyBorder="1" applyAlignment="1">
      <alignment horizontal="center"/>
    </xf>
    <xf numFmtId="4" fontId="11" fillId="6" borderId="45" xfId="2" applyNumberFormat="1" applyFont="1" applyFill="1" applyBorder="1" applyAlignment="1">
      <alignment horizontal="center"/>
    </xf>
    <xf numFmtId="4" fontId="8" fillId="6" borderId="45" xfId="0" applyNumberFormat="1" applyFont="1" applyFill="1" applyBorder="1" applyAlignment="1">
      <alignment horizontal="center" vertical="center"/>
    </xf>
    <xf numFmtId="4" fontId="8" fillId="6" borderId="42" xfId="0" applyNumberFormat="1" applyFont="1" applyFill="1" applyBorder="1" applyAlignment="1">
      <alignment horizontal="center" vertical="center"/>
    </xf>
    <xf numFmtId="4" fontId="8" fillId="6" borderId="43" xfId="2" applyNumberFormat="1" applyFont="1" applyFill="1" applyBorder="1" applyAlignment="1">
      <alignment horizontal="center" vertical="center"/>
    </xf>
    <xf numFmtId="4" fontId="7" fillId="6" borderId="44" xfId="0" applyNumberFormat="1" applyFont="1" applyFill="1" applyBorder="1" applyAlignment="1">
      <alignment horizontal="center" vertical="center"/>
    </xf>
    <xf numFmtId="4" fontId="7" fillId="6" borderId="40" xfId="0" applyNumberFormat="1" applyFont="1" applyFill="1" applyBorder="1" applyAlignment="1">
      <alignment horizontal="center" vertical="center"/>
    </xf>
    <xf numFmtId="4" fontId="7" fillId="6" borderId="47" xfId="0" applyNumberFormat="1" applyFont="1" applyFill="1" applyBorder="1" applyAlignment="1">
      <alignment horizontal="center" vertical="center"/>
    </xf>
    <xf numFmtId="0" fontId="7" fillId="7" borderId="55" xfId="0" applyFont="1" applyFill="1" applyBorder="1" applyAlignment="1">
      <alignment horizontal="center" vertical="center" wrapText="1"/>
    </xf>
    <xf numFmtId="0" fontId="7" fillId="7" borderId="56" xfId="0" applyFont="1" applyFill="1" applyBorder="1" applyAlignment="1">
      <alignment horizontal="center" vertical="center" wrapText="1"/>
    </xf>
    <xf numFmtId="0" fontId="8" fillId="7" borderId="57" xfId="0" quotePrefix="1" applyFont="1" applyFill="1" applyBorder="1" applyAlignment="1">
      <alignment horizontal="center" vertical="center"/>
    </xf>
    <xf numFmtId="0" fontId="8" fillId="7" borderId="58" xfId="0" quotePrefix="1" applyFont="1" applyFill="1" applyBorder="1" applyAlignment="1">
      <alignment horizontal="center" vertical="center"/>
    </xf>
    <xf numFmtId="0" fontId="0" fillId="7" borderId="24" xfId="0" applyFill="1" applyBorder="1"/>
    <xf numFmtId="0" fontId="0" fillId="7" borderId="26" xfId="0" applyFill="1" applyBorder="1"/>
    <xf numFmtId="4" fontId="8" fillId="7" borderId="13" xfId="2" applyNumberFormat="1" applyFont="1" applyFill="1" applyBorder="1" applyAlignment="1">
      <alignment horizontal="center"/>
    </xf>
    <xf numFmtId="4" fontId="8" fillId="7" borderId="16" xfId="2" applyNumberFormat="1" applyFont="1" applyFill="1" applyBorder="1" applyAlignment="1">
      <alignment horizontal="center"/>
    </xf>
    <xf numFmtId="4" fontId="8" fillId="7" borderId="16" xfId="2" applyNumberFormat="1" applyFont="1" applyFill="1" applyBorder="1" applyAlignment="1">
      <alignment horizontal="center" vertical="center"/>
    </xf>
    <xf numFmtId="4" fontId="7" fillId="7" borderId="6" xfId="0" applyNumberFormat="1" applyFont="1" applyFill="1" applyBorder="1" applyAlignment="1">
      <alignment horizontal="center"/>
    </xf>
    <xf numFmtId="0" fontId="0" fillId="7" borderId="59" xfId="0" applyFill="1" applyBorder="1"/>
    <xf numFmtId="0" fontId="0" fillId="7" borderId="0" xfId="0" applyFill="1"/>
    <xf numFmtId="0" fontId="0" fillId="7" borderId="60" xfId="0" applyFill="1" applyBorder="1"/>
    <xf numFmtId="4" fontId="7" fillId="7" borderId="56" xfId="0" applyNumberFormat="1" applyFont="1" applyFill="1" applyBorder="1" applyAlignment="1">
      <alignment horizontal="center"/>
    </xf>
    <xf numFmtId="4" fontId="9" fillId="7" borderId="24" xfId="0" applyNumberFormat="1" applyFont="1" applyFill="1" applyBorder="1" applyAlignment="1">
      <alignment horizontal="center"/>
    </xf>
    <xf numFmtId="4" fontId="9" fillId="7" borderId="26" xfId="0" applyNumberFormat="1" applyFont="1" applyFill="1" applyBorder="1" applyAlignment="1">
      <alignment horizontal="center"/>
    </xf>
    <xf numFmtId="4" fontId="8" fillId="7" borderId="24" xfId="2" applyNumberFormat="1" applyFont="1" applyFill="1" applyBorder="1" applyAlignment="1">
      <alignment horizontal="center"/>
    </xf>
    <xf numFmtId="4" fontId="8" fillId="7" borderId="26" xfId="2" applyNumberFormat="1" applyFont="1" applyFill="1" applyBorder="1" applyAlignment="1">
      <alignment horizontal="center"/>
    </xf>
    <xf numFmtId="4" fontId="8" fillId="7" borderId="15" xfId="2" applyNumberFormat="1" applyFont="1" applyFill="1" applyBorder="1" applyAlignment="1">
      <alignment horizontal="center"/>
    </xf>
    <xf numFmtId="4" fontId="9" fillId="7" borderId="16" xfId="2" applyNumberFormat="1" applyFont="1" applyFill="1" applyBorder="1" applyAlignment="1">
      <alignment horizontal="center" vertical="center"/>
    </xf>
    <xf numFmtId="4" fontId="9" fillId="7" borderId="18" xfId="2" applyNumberFormat="1" applyFont="1" applyFill="1" applyBorder="1" applyAlignment="1">
      <alignment horizontal="center" vertical="center"/>
    </xf>
    <xf numFmtId="4" fontId="9" fillId="7" borderId="13" xfId="2" applyNumberFormat="1" applyFont="1" applyFill="1" applyBorder="1" applyAlignment="1">
      <alignment horizontal="center"/>
    </xf>
    <xf numFmtId="4" fontId="9" fillId="7" borderId="15" xfId="2" applyNumberFormat="1" applyFont="1" applyFill="1" applyBorder="1" applyAlignment="1">
      <alignment horizontal="center"/>
    </xf>
    <xf numFmtId="4" fontId="9" fillId="7" borderId="27" xfId="0" applyNumberFormat="1" applyFont="1" applyFill="1" applyBorder="1" applyAlignment="1">
      <alignment horizontal="center"/>
    </xf>
    <xf numFmtId="4" fontId="9" fillId="7" borderId="29" xfId="0" applyNumberFormat="1" applyFont="1" applyFill="1" applyBorder="1" applyAlignment="1">
      <alignment horizontal="center"/>
    </xf>
    <xf numFmtId="4" fontId="8" fillId="7" borderId="24" xfId="2" applyNumberFormat="1" applyFont="1" applyFill="1" applyBorder="1" applyAlignment="1">
      <alignment horizontal="center" vertical="center"/>
    </xf>
    <xf numFmtId="4" fontId="8" fillId="7" borderId="26" xfId="2" applyNumberFormat="1" applyFont="1" applyFill="1" applyBorder="1" applyAlignment="1">
      <alignment horizontal="center" vertical="center"/>
    </xf>
    <xf numFmtId="4" fontId="9" fillId="7" borderId="24" xfId="2" applyNumberFormat="1" applyFont="1" applyFill="1" applyBorder="1" applyAlignment="1">
      <alignment horizontal="center" vertical="center"/>
    </xf>
    <xf numFmtId="4" fontId="9" fillId="7" borderId="26" xfId="2" applyNumberFormat="1" applyFont="1" applyFill="1" applyBorder="1" applyAlignment="1">
      <alignment horizontal="center" vertical="center"/>
    </xf>
    <xf numFmtId="4" fontId="7" fillId="7" borderId="24" xfId="0" applyNumberFormat="1" applyFont="1" applyFill="1" applyBorder="1" applyAlignment="1">
      <alignment horizontal="center"/>
    </xf>
    <xf numFmtId="4" fontId="7" fillId="7" borderId="26" xfId="0" applyNumberFormat="1" applyFont="1" applyFill="1" applyBorder="1" applyAlignment="1">
      <alignment horizontal="center"/>
    </xf>
    <xf numFmtId="4" fontId="9" fillId="7" borderId="24" xfId="2" applyNumberFormat="1" applyFont="1" applyFill="1" applyBorder="1" applyAlignment="1">
      <alignment horizontal="center"/>
    </xf>
    <xf numFmtId="4" fontId="9" fillId="7" borderId="26" xfId="2" applyNumberFormat="1" applyFont="1" applyFill="1" applyBorder="1" applyAlignment="1">
      <alignment horizontal="center"/>
    </xf>
    <xf numFmtId="4" fontId="11" fillId="7" borderId="24" xfId="2" applyNumberFormat="1" applyFont="1" applyFill="1" applyBorder="1" applyAlignment="1">
      <alignment horizontal="center"/>
    </xf>
    <xf numFmtId="4" fontId="11" fillId="7" borderId="26" xfId="2" applyNumberFormat="1" applyFont="1" applyFill="1" applyBorder="1" applyAlignment="1">
      <alignment horizontal="center"/>
    </xf>
    <xf numFmtId="4" fontId="8" fillId="7" borderId="18" xfId="2" applyNumberFormat="1" applyFont="1" applyFill="1" applyBorder="1" applyAlignment="1">
      <alignment horizontal="center" vertical="center"/>
    </xf>
    <xf numFmtId="4" fontId="7" fillId="7" borderId="6" xfId="0" applyNumberFormat="1" applyFont="1" applyFill="1" applyBorder="1" applyAlignment="1">
      <alignment horizontal="center" vertical="center"/>
    </xf>
    <xf numFmtId="4" fontId="7" fillId="7" borderId="21" xfId="0" applyNumberFormat="1" applyFont="1" applyFill="1" applyBorder="1" applyAlignment="1">
      <alignment horizontal="center" vertical="center"/>
    </xf>
    <xf numFmtId="4" fontId="7" fillId="7" borderId="56" xfId="0" applyNumberFormat="1" applyFont="1" applyFill="1" applyBorder="1" applyAlignment="1">
      <alignment horizontal="center" vertical="center"/>
    </xf>
    <xf numFmtId="4" fontId="7" fillId="7" borderId="61" xfId="0" applyNumberFormat="1" applyFont="1" applyFill="1" applyBorder="1" applyAlignment="1">
      <alignment horizontal="center" vertical="center"/>
    </xf>
    <xf numFmtId="4" fontId="7" fillId="7" borderId="62" xfId="0" applyNumberFormat="1" applyFont="1" applyFill="1" applyBorder="1" applyAlignment="1">
      <alignment horizontal="center" vertical="center"/>
    </xf>
    <xf numFmtId="4" fontId="9" fillId="0" borderId="43" xfId="0" applyNumberFormat="1" applyFont="1" applyBorder="1" applyAlignment="1">
      <alignment horizontal="center" vertical="center"/>
    </xf>
    <xf numFmtId="4" fontId="9" fillId="0" borderId="43" xfId="0" applyNumberFormat="1" applyFont="1" applyBorder="1" applyAlignment="1">
      <alignment horizontal="center"/>
    </xf>
    <xf numFmtId="4" fontId="8" fillId="4" borderId="45" xfId="0" applyNumberFormat="1" applyFont="1" applyFill="1" applyBorder="1" applyAlignment="1">
      <alignment horizontal="center" vertical="center"/>
    </xf>
    <xf numFmtId="4" fontId="8" fillId="4" borderId="42" xfId="0" applyNumberFormat="1" applyFont="1" applyFill="1" applyBorder="1" applyAlignment="1">
      <alignment horizontal="center"/>
    </xf>
    <xf numFmtId="4" fontId="9" fillId="4" borderId="43" xfId="0" applyNumberFormat="1" applyFont="1" applyFill="1" applyBorder="1" applyAlignment="1">
      <alignment horizontal="center"/>
    </xf>
    <xf numFmtId="4" fontId="8" fillId="4" borderId="45" xfId="0" applyNumberFormat="1" applyFont="1" applyFill="1" applyBorder="1" applyAlignment="1">
      <alignment horizontal="center"/>
    </xf>
    <xf numFmtId="4" fontId="11" fillId="0" borderId="45" xfId="0" applyNumberFormat="1" applyFont="1" applyBorder="1" applyAlignment="1">
      <alignment horizontal="center"/>
    </xf>
    <xf numFmtId="4" fontId="11" fillId="0" borderId="45" xfId="0" applyNumberFormat="1" applyFont="1" applyBorder="1" applyAlignment="1">
      <alignment horizontal="center" vertical="center"/>
    </xf>
    <xf numFmtId="4" fontId="8" fillId="4" borderId="43" xfId="0" applyNumberFormat="1" applyFont="1" applyFill="1" applyBorder="1" applyAlignment="1">
      <alignment horizontal="center" vertical="center"/>
    </xf>
    <xf numFmtId="4" fontId="9" fillId="6" borderId="52" xfId="2" applyNumberFormat="1" applyFont="1" applyFill="1" applyBorder="1" applyAlignment="1">
      <alignment horizontal="center"/>
    </xf>
    <xf numFmtId="4" fontId="9" fillId="5" borderId="16" xfId="2" applyNumberFormat="1" applyFont="1" applyFill="1" applyBorder="1" applyAlignment="1">
      <alignment horizontal="center"/>
    </xf>
    <xf numFmtId="4" fontId="11" fillId="5" borderId="24" xfId="2" applyNumberFormat="1" applyFont="1" applyFill="1" applyBorder="1" applyAlignment="1">
      <alignment horizontal="center" vertical="center"/>
    </xf>
    <xf numFmtId="4" fontId="11" fillId="6" borderId="45" xfId="0" applyNumberFormat="1" applyFont="1" applyFill="1" applyBorder="1" applyAlignment="1">
      <alignment horizontal="center"/>
    </xf>
    <xf numFmtId="4" fontId="11" fillId="7" borderId="24" xfId="0" applyNumberFormat="1" applyFont="1" applyFill="1" applyBorder="1" applyAlignment="1">
      <alignment horizontal="center"/>
    </xf>
    <xf numFmtId="4" fontId="11" fillId="7" borderId="26" xfId="0" applyNumberFormat="1" applyFont="1" applyFill="1" applyBorder="1" applyAlignment="1">
      <alignment horizontal="center"/>
    </xf>
    <xf numFmtId="4" fontId="11" fillId="0" borderId="45" xfId="0" applyNumberFormat="1" applyFont="1" applyBorder="1"/>
    <xf numFmtId="4" fontId="11" fillId="6" borderId="50" xfId="2" applyNumberFormat="1" applyFont="1" applyFill="1" applyBorder="1" applyAlignment="1">
      <alignment horizontal="center" vertical="center"/>
    </xf>
    <xf numFmtId="4" fontId="11" fillId="6" borderId="45" xfId="0" applyNumberFormat="1" applyFont="1" applyFill="1" applyBorder="1" applyAlignment="1">
      <alignment horizontal="center" vertical="center"/>
    </xf>
    <xf numFmtId="4" fontId="7" fillId="7" borderId="24" xfId="0" applyNumberFormat="1" applyFont="1" applyFill="1" applyBorder="1" applyAlignment="1">
      <alignment horizontal="center" vertical="center"/>
    </xf>
    <xf numFmtId="4" fontId="7" fillId="7" borderId="26" xfId="0" applyNumberFormat="1" applyFont="1" applyFill="1" applyBorder="1" applyAlignment="1">
      <alignment horizontal="center" vertical="center"/>
    </xf>
    <xf numFmtId="0" fontId="11" fillId="4" borderId="24" xfId="0" quotePrefix="1" applyFont="1" applyFill="1" applyBorder="1" applyAlignment="1">
      <alignment vertical="center"/>
    </xf>
    <xf numFmtId="4" fontId="11" fillId="4" borderId="25" xfId="2" applyNumberFormat="1" applyFont="1" applyFill="1" applyBorder="1" applyAlignment="1">
      <alignment horizontal="center"/>
    </xf>
    <xf numFmtId="4" fontId="11" fillId="4" borderId="25" xfId="0" applyNumberFormat="1" applyFont="1" applyFill="1" applyBorder="1" applyAlignment="1">
      <alignment horizontal="center"/>
    </xf>
    <xf numFmtId="4" fontId="11" fillId="4" borderId="45" xfId="0" applyNumberFormat="1" applyFont="1" applyFill="1" applyBorder="1" applyAlignment="1">
      <alignment horizontal="center"/>
    </xf>
    <xf numFmtId="0" fontId="9" fillId="0" borderId="25" xfId="0" applyFont="1" applyBorder="1" applyAlignment="1">
      <alignment wrapText="1"/>
    </xf>
    <xf numFmtId="4" fontId="9" fillId="0" borderId="25" xfId="2" applyNumberFormat="1" applyFont="1" applyFill="1" applyBorder="1" applyAlignment="1">
      <alignment horizontal="center" vertical="center"/>
    </xf>
    <xf numFmtId="4" fontId="9" fillId="0" borderId="45" xfId="2" applyNumberFormat="1" applyFont="1" applyFill="1" applyBorder="1" applyAlignment="1">
      <alignment horizontal="center" vertical="center"/>
    </xf>
    <xf numFmtId="0" fontId="9" fillId="0" borderId="0" xfId="0" applyFont="1"/>
    <xf numFmtId="0" fontId="8" fillId="0" borderId="63" xfId="0" quotePrefix="1" applyFont="1" applyBorder="1" applyAlignment="1">
      <alignment vertical="center"/>
    </xf>
    <xf numFmtId="0" fontId="8" fillId="0" borderId="64" xfId="0" applyFont="1" applyBorder="1" applyAlignment="1">
      <alignment wrapText="1"/>
    </xf>
    <xf numFmtId="4" fontId="8" fillId="0" borderId="64" xfId="2" applyNumberFormat="1" applyFont="1" applyFill="1" applyBorder="1" applyAlignment="1">
      <alignment horizontal="center"/>
    </xf>
    <xf numFmtId="4" fontId="8" fillId="0" borderId="64" xfId="0" applyNumberFormat="1" applyFont="1" applyBorder="1" applyAlignment="1">
      <alignment horizontal="center"/>
    </xf>
    <xf numFmtId="4" fontId="8" fillId="0" borderId="65" xfId="0" applyNumberFormat="1" applyFont="1" applyBorder="1" applyAlignment="1">
      <alignment horizontal="center"/>
    </xf>
    <xf numFmtId="4" fontId="8" fillId="5" borderId="63" xfId="2" applyNumberFormat="1" applyFont="1" applyFill="1" applyBorder="1" applyAlignment="1">
      <alignment horizontal="center"/>
    </xf>
    <xf numFmtId="4" fontId="8" fillId="5" borderId="64" xfId="0" applyNumberFormat="1" applyFont="1" applyFill="1" applyBorder="1" applyAlignment="1">
      <alignment horizontal="center"/>
    </xf>
    <xf numFmtId="4" fontId="8" fillId="5" borderId="66" xfId="0" applyNumberFormat="1" applyFont="1" applyFill="1" applyBorder="1" applyAlignment="1">
      <alignment horizontal="center"/>
    </xf>
    <xf numFmtId="4" fontId="7" fillId="7" borderId="63" xfId="0" applyNumberFormat="1" applyFont="1" applyFill="1" applyBorder="1" applyAlignment="1">
      <alignment horizontal="center"/>
    </xf>
    <xf numFmtId="4" fontId="7" fillId="7" borderId="64" xfId="0" applyNumberFormat="1" applyFont="1" applyFill="1" applyBorder="1" applyAlignment="1">
      <alignment horizontal="center"/>
    </xf>
    <xf numFmtId="4" fontId="7" fillId="7" borderId="66" xfId="0" applyNumberFormat="1" applyFont="1" applyFill="1" applyBorder="1" applyAlignment="1">
      <alignment horizontal="center"/>
    </xf>
    <xf numFmtId="0" fontId="8" fillId="0" borderId="68" xfId="0" quotePrefix="1" applyFont="1" applyBorder="1" applyAlignment="1">
      <alignment vertical="center"/>
    </xf>
    <xf numFmtId="4" fontId="7" fillId="7" borderId="13" xfId="0" applyNumberFormat="1" applyFont="1" applyFill="1" applyBorder="1" applyAlignment="1">
      <alignment horizontal="center"/>
    </xf>
    <xf numFmtId="4" fontId="7" fillId="7" borderId="14" xfId="0" applyNumberFormat="1" applyFont="1" applyFill="1" applyBorder="1" applyAlignment="1">
      <alignment horizontal="center"/>
    </xf>
    <xf numFmtId="4" fontId="7" fillId="7" borderId="15" xfId="0" applyNumberFormat="1" applyFont="1" applyFill="1" applyBorder="1" applyAlignment="1">
      <alignment horizontal="center"/>
    </xf>
    <xf numFmtId="4" fontId="8" fillId="6" borderId="67" xfId="2" applyNumberFormat="1" applyFont="1" applyFill="1" applyBorder="1" applyAlignment="1">
      <alignment horizontal="center"/>
    </xf>
    <xf numFmtId="4" fontId="8" fillId="6" borderId="64" xfId="0" applyNumberFormat="1" applyFont="1" applyFill="1" applyBorder="1" applyAlignment="1">
      <alignment horizontal="center"/>
    </xf>
    <xf numFmtId="4" fontId="8" fillId="6" borderId="65" xfId="0" applyNumberFormat="1" applyFont="1" applyFill="1" applyBorder="1" applyAlignment="1">
      <alignment horizontal="center"/>
    </xf>
    <xf numFmtId="4" fontId="8" fillId="4" borderId="64" xfId="2" applyNumberFormat="1" applyFont="1" applyFill="1" applyBorder="1" applyAlignment="1">
      <alignment horizontal="center"/>
    </xf>
    <xf numFmtId="4" fontId="8" fillId="4" borderId="65" xfId="2" applyNumberFormat="1" applyFont="1" applyFill="1" applyBorder="1" applyAlignment="1">
      <alignment horizontal="center"/>
    </xf>
    <xf numFmtId="4" fontId="8" fillId="5" borderId="64" xfId="2" applyNumberFormat="1" applyFont="1" applyFill="1" applyBorder="1" applyAlignment="1">
      <alignment horizontal="center"/>
    </xf>
    <xf numFmtId="4" fontId="8" fillId="5" borderId="66" xfId="2" applyNumberFormat="1" applyFont="1" applyFill="1" applyBorder="1" applyAlignment="1">
      <alignment horizontal="center"/>
    </xf>
    <xf numFmtId="4" fontId="8" fillId="6" borderId="64" xfId="2" applyNumberFormat="1" applyFont="1" applyFill="1" applyBorder="1" applyAlignment="1">
      <alignment horizontal="center"/>
    </xf>
    <xf numFmtId="4" fontId="8" fillId="6" borderId="65" xfId="2" applyNumberFormat="1" applyFont="1" applyFill="1" applyBorder="1" applyAlignment="1">
      <alignment horizontal="center"/>
    </xf>
    <xf numFmtId="4" fontId="8" fillId="7" borderId="63" xfId="2" applyNumberFormat="1" applyFont="1" applyFill="1" applyBorder="1" applyAlignment="1">
      <alignment horizontal="center"/>
    </xf>
    <xf numFmtId="4" fontId="8" fillId="7" borderId="64" xfId="2" applyNumberFormat="1" applyFont="1" applyFill="1" applyBorder="1" applyAlignment="1">
      <alignment horizontal="center"/>
    </xf>
    <xf numFmtId="4" fontId="8" fillId="7" borderId="66" xfId="2" applyNumberFormat="1" applyFont="1" applyFill="1" applyBorder="1" applyAlignment="1">
      <alignment horizontal="center"/>
    </xf>
    <xf numFmtId="4" fontId="8" fillId="4" borderId="42" xfId="2" applyNumberFormat="1" applyFont="1" applyFill="1" applyBorder="1" applyAlignment="1">
      <alignment horizontal="center"/>
    </xf>
    <xf numFmtId="4" fontId="11" fillId="6" borderId="25" xfId="2" applyNumberFormat="1" applyFont="1" applyFill="1" applyBorder="1" applyAlignment="1">
      <alignment horizontal="center" vertical="center"/>
    </xf>
    <xf numFmtId="4" fontId="11" fillId="7" borderId="25" xfId="2" applyNumberFormat="1" applyFont="1" applyFill="1" applyBorder="1" applyAlignment="1">
      <alignment horizontal="center" vertical="center"/>
    </xf>
    <xf numFmtId="0" fontId="10" fillId="4" borderId="0" xfId="0" applyFont="1" applyFill="1"/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5" fillId="6" borderId="35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7" borderId="34" xfId="0" applyFont="1" applyFill="1" applyBorder="1" applyAlignment="1">
      <alignment horizontal="center" vertical="center" wrapText="1"/>
    </xf>
    <xf numFmtId="0" fontId="5" fillId="7" borderId="35" xfId="0" applyFont="1" applyFill="1" applyBorder="1" applyAlignment="1">
      <alignment horizontal="center" vertical="center" wrapText="1"/>
    </xf>
    <xf numFmtId="0" fontId="5" fillId="7" borderId="36" xfId="0" applyFont="1" applyFill="1" applyBorder="1" applyAlignment="1">
      <alignment horizontal="center" vertical="center" wrapText="1"/>
    </xf>
    <xf numFmtId="0" fontId="5" fillId="7" borderId="37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38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12" fillId="5" borderId="34" xfId="0" applyFont="1" applyFill="1" applyBorder="1" applyAlignment="1" applyProtection="1">
      <alignment horizontal="center" vertical="center" wrapText="1"/>
      <protection hidden="1"/>
    </xf>
    <xf numFmtId="0" fontId="12" fillId="5" borderId="35" xfId="0" applyFont="1" applyFill="1" applyBorder="1" applyAlignment="1" applyProtection="1">
      <alignment horizontal="center" vertical="center" wrapText="1"/>
      <protection hidden="1"/>
    </xf>
    <xf numFmtId="0" fontId="12" fillId="5" borderId="36" xfId="0" applyFont="1" applyFill="1" applyBorder="1" applyAlignment="1" applyProtection="1">
      <alignment horizontal="center" vertical="center" wrapText="1"/>
      <protection hidden="1"/>
    </xf>
    <xf numFmtId="0" fontId="12" fillId="5" borderId="37" xfId="0" applyFont="1" applyFill="1" applyBorder="1" applyAlignment="1" applyProtection="1">
      <alignment horizontal="center" vertical="center" wrapText="1"/>
      <protection hidden="1"/>
    </xf>
    <xf numFmtId="0" fontId="12" fillId="5" borderId="1" xfId="0" applyFont="1" applyFill="1" applyBorder="1" applyAlignment="1" applyProtection="1">
      <alignment horizontal="center" vertical="center" wrapText="1"/>
      <protection hidden="1"/>
    </xf>
    <xf numFmtId="0" fontId="12" fillId="5" borderId="38" xfId="0" applyFont="1" applyFill="1" applyBorder="1" applyAlignment="1" applyProtection="1">
      <alignment horizontal="center" vertical="center" wrapText="1"/>
      <protection hidden="1"/>
    </xf>
    <xf numFmtId="0" fontId="7" fillId="0" borderId="19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37" xfId="0" applyFont="1" applyBorder="1" applyAlignment="1">
      <alignment vertical="center"/>
    </xf>
    <xf numFmtId="0" fontId="7" fillId="0" borderId="53" xfId="0" applyFont="1" applyBorder="1" applyAlignment="1">
      <alignment vertical="center"/>
    </xf>
    <xf numFmtId="0" fontId="5" fillId="0" borderId="0" xfId="0" applyFont="1" applyAlignment="1">
      <alignment horizontal="left"/>
    </xf>
    <xf numFmtId="0" fontId="5" fillId="4" borderId="0" xfId="0" applyFont="1" applyFill="1" applyAlignment="1">
      <alignment horizontal="left"/>
    </xf>
    <xf numFmtId="0" fontId="7" fillId="0" borderId="31" xfId="0" applyFont="1" applyBorder="1" applyAlignment="1">
      <alignment vertical="center"/>
    </xf>
    <xf numFmtId="0" fontId="7" fillId="0" borderId="32" xfId="0" applyFont="1" applyBorder="1" applyAlignment="1">
      <alignment vertical="center"/>
    </xf>
    <xf numFmtId="0" fontId="10" fillId="0" borderId="0" xfId="0" applyFont="1" applyAlignment="1">
      <alignment horizontal="left"/>
    </xf>
    <xf numFmtId="0" fontId="10" fillId="4" borderId="0" xfId="0" applyFont="1" applyFill="1" applyAlignment="1">
      <alignment horizontal="left"/>
    </xf>
    <xf numFmtId="0" fontId="0" fillId="0" borderId="0" xfId="0" applyFont="1"/>
    <xf numFmtId="4" fontId="0" fillId="0" borderId="0" xfId="0" applyNumberFormat="1" applyFont="1"/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0"/>
  <sheetViews>
    <sheetView view="pageBreakPreview" topLeftCell="A84" zoomScale="60" zoomScaleNormal="70" workbookViewId="0">
      <selection activeCell="B89" sqref="B89"/>
    </sheetView>
  </sheetViews>
  <sheetFormatPr defaultRowHeight="15" x14ac:dyDescent="0.25"/>
  <cols>
    <col min="1" max="1" width="6.28515625" customWidth="1"/>
    <col min="2" max="2" width="87.28515625" customWidth="1"/>
    <col min="3" max="3" width="21.5703125" customWidth="1"/>
    <col min="4" max="4" width="18.5703125" customWidth="1"/>
    <col min="5" max="5" width="21" customWidth="1"/>
    <col min="6" max="6" width="21.42578125" customWidth="1"/>
    <col min="7" max="7" width="18.5703125" customWidth="1"/>
    <col min="8" max="8" width="21" customWidth="1"/>
    <col min="9" max="9" width="19.7109375" customWidth="1"/>
    <col min="10" max="10" width="18.5703125" customWidth="1"/>
    <col min="11" max="11" width="21" customWidth="1"/>
    <col min="12" max="12" width="19.7109375" customWidth="1"/>
    <col min="13" max="13" width="18.5703125" customWidth="1"/>
    <col min="14" max="14" width="21" customWidth="1"/>
    <col min="15" max="15" width="2.5703125" customWidth="1"/>
    <col min="16" max="16" width="16.28515625" customWidth="1"/>
    <col min="17" max="17" width="14.28515625" customWidth="1"/>
    <col min="18" max="18" width="18" customWidth="1"/>
  </cols>
  <sheetData>
    <row r="1" spans="1:14" ht="18.75" x14ac:dyDescent="0.3">
      <c r="A1" s="1" t="s">
        <v>0</v>
      </c>
      <c r="B1" s="1"/>
      <c r="C1" s="2"/>
      <c r="D1" s="2"/>
      <c r="F1" s="2"/>
      <c r="G1" s="2"/>
      <c r="I1" s="2"/>
      <c r="J1" s="2"/>
    </row>
    <row r="2" spans="1:14" ht="18.75" x14ac:dyDescent="0.25">
      <c r="A2" s="436" t="s">
        <v>1</v>
      </c>
      <c r="B2" s="436"/>
      <c r="C2" s="2"/>
      <c r="D2" s="2"/>
      <c r="F2" s="2"/>
      <c r="G2" s="2"/>
      <c r="I2" s="2"/>
      <c r="J2" s="2"/>
    </row>
    <row r="3" spans="1:14" ht="18.75" x14ac:dyDescent="0.25">
      <c r="A3" s="436" t="s">
        <v>2</v>
      </c>
      <c r="B3" s="436"/>
      <c r="C3" s="2"/>
      <c r="D3" s="2"/>
      <c r="F3" s="2"/>
      <c r="G3" s="2"/>
      <c r="I3" s="2"/>
      <c r="J3" s="2"/>
    </row>
    <row r="4" spans="1:14" ht="18.75" x14ac:dyDescent="0.25">
      <c r="A4" s="436" t="s">
        <v>3</v>
      </c>
      <c r="B4" s="436"/>
      <c r="C4" s="2"/>
      <c r="D4" s="2"/>
      <c r="F4" s="2"/>
      <c r="G4" s="2"/>
      <c r="I4" s="2"/>
      <c r="J4" s="2"/>
    </row>
    <row r="6" spans="1:14" ht="21.75" thickBot="1" x14ac:dyDescent="0.4">
      <c r="A6" s="437" t="s">
        <v>4</v>
      </c>
      <c r="B6" s="437"/>
      <c r="C6" s="437"/>
      <c r="D6" s="437"/>
      <c r="E6" s="437"/>
    </row>
    <row r="7" spans="1:14" ht="21" customHeight="1" x14ac:dyDescent="0.35">
      <c r="A7" s="437" t="s">
        <v>5</v>
      </c>
      <c r="B7" s="437"/>
      <c r="C7" s="437"/>
      <c r="D7" s="437"/>
      <c r="E7" s="437"/>
      <c r="F7" s="455" t="s">
        <v>137</v>
      </c>
      <c r="G7" s="456"/>
      <c r="H7" s="457"/>
      <c r="I7" s="440" t="s">
        <v>144</v>
      </c>
      <c r="J7" s="440"/>
      <c r="K7" s="440"/>
      <c r="L7" s="442" t="s">
        <v>138</v>
      </c>
      <c r="M7" s="443"/>
      <c r="N7" s="444"/>
    </row>
    <row r="8" spans="1:14" ht="21.75" thickBot="1" x14ac:dyDescent="0.3">
      <c r="A8" s="448" t="s">
        <v>6</v>
      </c>
      <c r="B8" s="448"/>
      <c r="C8" s="448"/>
      <c r="D8" s="448"/>
      <c r="E8" s="448"/>
      <c r="F8" s="458"/>
      <c r="G8" s="459"/>
      <c r="H8" s="460"/>
      <c r="I8" s="441"/>
      <c r="J8" s="441"/>
      <c r="K8" s="441"/>
      <c r="L8" s="445"/>
      <c r="M8" s="446"/>
      <c r="N8" s="447"/>
    </row>
    <row r="9" spans="1:14" ht="42" x14ac:dyDescent="0.25">
      <c r="A9" s="449" t="s">
        <v>7</v>
      </c>
      <c r="B9" s="451" t="s">
        <v>8</v>
      </c>
      <c r="C9" s="3" t="s">
        <v>9</v>
      </c>
      <c r="D9" s="4" t="s">
        <v>10</v>
      </c>
      <c r="E9" s="217" t="s">
        <v>11</v>
      </c>
      <c r="F9" s="269" t="s">
        <v>9</v>
      </c>
      <c r="G9" s="28" t="s">
        <v>10</v>
      </c>
      <c r="H9" s="29" t="s">
        <v>11</v>
      </c>
      <c r="I9" s="246" t="s">
        <v>9</v>
      </c>
      <c r="J9" s="110" t="s">
        <v>10</v>
      </c>
      <c r="K9" s="309" t="s">
        <v>11</v>
      </c>
      <c r="L9" s="336" t="s">
        <v>9</v>
      </c>
      <c r="M9" s="135" t="s">
        <v>10</v>
      </c>
      <c r="N9" s="136" t="s">
        <v>11</v>
      </c>
    </row>
    <row r="10" spans="1:14" ht="21.75" thickBot="1" x14ac:dyDescent="0.3">
      <c r="A10" s="450"/>
      <c r="B10" s="452"/>
      <c r="C10" s="5" t="s">
        <v>12</v>
      </c>
      <c r="D10" s="6" t="s">
        <v>12</v>
      </c>
      <c r="E10" s="218" t="s">
        <v>12</v>
      </c>
      <c r="F10" s="270" t="s">
        <v>12</v>
      </c>
      <c r="G10" s="30" t="s">
        <v>12</v>
      </c>
      <c r="H10" s="31" t="s">
        <v>12</v>
      </c>
      <c r="I10" s="247" t="s">
        <v>12</v>
      </c>
      <c r="J10" s="111" t="s">
        <v>12</v>
      </c>
      <c r="K10" s="310" t="s">
        <v>12</v>
      </c>
      <c r="L10" s="337" t="s">
        <v>12</v>
      </c>
      <c r="M10" s="137" t="s">
        <v>12</v>
      </c>
      <c r="N10" s="138" t="s">
        <v>12</v>
      </c>
    </row>
    <row r="11" spans="1:14" ht="21.75" thickBot="1" x14ac:dyDescent="0.3">
      <c r="A11" s="7" t="s">
        <v>13</v>
      </c>
      <c r="B11" s="7" t="s">
        <v>14</v>
      </c>
      <c r="C11" s="7" t="s">
        <v>15</v>
      </c>
      <c r="D11" s="7" t="s">
        <v>16</v>
      </c>
      <c r="E11" s="219" t="s">
        <v>17</v>
      </c>
      <c r="F11" s="271" t="s">
        <v>15</v>
      </c>
      <c r="G11" s="32" t="s">
        <v>16</v>
      </c>
      <c r="H11" s="272" t="s">
        <v>17</v>
      </c>
      <c r="I11" s="248" t="s">
        <v>15</v>
      </c>
      <c r="J11" s="112" t="s">
        <v>16</v>
      </c>
      <c r="K11" s="311" t="s">
        <v>17</v>
      </c>
      <c r="L11" s="338" t="s">
        <v>15</v>
      </c>
      <c r="M11" s="139" t="s">
        <v>16</v>
      </c>
      <c r="N11" s="339" t="s">
        <v>17</v>
      </c>
    </row>
    <row r="12" spans="1:14" ht="21" x14ac:dyDescent="0.25">
      <c r="A12" s="453" t="s">
        <v>18</v>
      </c>
      <c r="B12" s="454"/>
      <c r="C12" s="454"/>
      <c r="D12" s="454"/>
      <c r="E12" s="454"/>
      <c r="F12" s="273"/>
      <c r="G12" s="33"/>
      <c r="H12" s="274"/>
      <c r="I12" s="249"/>
      <c r="J12" s="113"/>
      <c r="K12" s="312"/>
      <c r="L12" s="340"/>
      <c r="M12" s="140"/>
      <c r="N12" s="341"/>
    </row>
    <row r="13" spans="1:14" ht="21.75" thickBot="1" x14ac:dyDescent="0.4">
      <c r="A13" s="8" t="s">
        <v>19</v>
      </c>
      <c r="B13" s="9" t="s">
        <v>20</v>
      </c>
      <c r="C13" s="41">
        <v>0</v>
      </c>
      <c r="D13" s="42">
        <f>C13*19%</f>
        <v>0</v>
      </c>
      <c r="E13" s="220">
        <f>C13+D13</f>
        <v>0</v>
      </c>
      <c r="F13" s="275">
        <v>0</v>
      </c>
      <c r="G13" s="44">
        <f t="shared" ref="G13:G16" si="0">F13*19%</f>
        <v>0</v>
      </c>
      <c r="H13" s="45">
        <f t="shared" ref="H13:H16" si="1">F13+G13</f>
        <v>0</v>
      </c>
      <c r="I13" s="250">
        <v>0</v>
      </c>
      <c r="J13" s="115">
        <f>I13*21%</f>
        <v>0</v>
      </c>
      <c r="K13" s="313">
        <f>I13+J13</f>
        <v>0</v>
      </c>
      <c r="L13" s="342">
        <f t="shared" ref="L13:N17" si="2">F13+I13</f>
        <v>0</v>
      </c>
      <c r="M13" s="141">
        <f t="shared" si="2"/>
        <v>0</v>
      </c>
      <c r="N13" s="354">
        <f t="shared" si="2"/>
        <v>0</v>
      </c>
    </row>
    <row r="14" spans="1:14" ht="22.5" thickTop="1" thickBot="1" x14ac:dyDescent="0.4">
      <c r="A14" s="10" t="s">
        <v>21</v>
      </c>
      <c r="B14" s="11" t="s">
        <v>22</v>
      </c>
      <c r="C14" s="46">
        <v>0</v>
      </c>
      <c r="D14" s="47">
        <f t="shared" ref="D14:D16" si="3">C14*19%</f>
        <v>0</v>
      </c>
      <c r="E14" s="221">
        <f t="shared" ref="E14:E16" si="4">C14+D14</f>
        <v>0</v>
      </c>
      <c r="F14" s="276">
        <v>0</v>
      </c>
      <c r="G14" s="48">
        <f t="shared" si="0"/>
        <v>0</v>
      </c>
      <c r="H14" s="49">
        <f t="shared" si="1"/>
        <v>0</v>
      </c>
      <c r="I14" s="251">
        <v>0</v>
      </c>
      <c r="J14" s="115">
        <f t="shared" ref="J14:J16" si="5">I14*21%</f>
        <v>0</v>
      </c>
      <c r="K14" s="313">
        <f t="shared" ref="K14:K16" si="6">I14+J14</f>
        <v>0</v>
      </c>
      <c r="L14" s="342">
        <f t="shared" si="2"/>
        <v>0</v>
      </c>
      <c r="M14" s="141">
        <f t="shared" si="2"/>
        <v>0</v>
      </c>
      <c r="N14" s="354">
        <f t="shared" si="2"/>
        <v>0</v>
      </c>
    </row>
    <row r="15" spans="1:14" ht="43.5" thickTop="1" thickBot="1" x14ac:dyDescent="0.4">
      <c r="A15" s="10" t="s">
        <v>23</v>
      </c>
      <c r="B15" s="12" t="s">
        <v>24</v>
      </c>
      <c r="C15" s="68">
        <v>0</v>
      </c>
      <c r="D15" s="69">
        <f t="shared" si="3"/>
        <v>0</v>
      </c>
      <c r="E15" s="222">
        <f t="shared" si="4"/>
        <v>0</v>
      </c>
      <c r="F15" s="277">
        <v>0</v>
      </c>
      <c r="G15" s="71">
        <f t="shared" si="0"/>
        <v>0</v>
      </c>
      <c r="H15" s="72">
        <f t="shared" si="1"/>
        <v>0</v>
      </c>
      <c r="I15" s="252">
        <v>0</v>
      </c>
      <c r="J15" s="115">
        <f t="shared" si="5"/>
        <v>0</v>
      </c>
      <c r="K15" s="313">
        <f t="shared" si="6"/>
        <v>0</v>
      </c>
      <c r="L15" s="342">
        <f t="shared" si="2"/>
        <v>0</v>
      </c>
      <c r="M15" s="141">
        <f t="shared" si="2"/>
        <v>0</v>
      </c>
      <c r="N15" s="354">
        <f t="shared" si="2"/>
        <v>0</v>
      </c>
    </row>
    <row r="16" spans="1:14" ht="22.5" thickTop="1" thickBot="1" x14ac:dyDescent="0.4">
      <c r="A16" s="10" t="s">
        <v>25</v>
      </c>
      <c r="B16" s="11" t="s">
        <v>26</v>
      </c>
      <c r="C16" s="46">
        <v>0</v>
      </c>
      <c r="D16" s="47">
        <f t="shared" si="3"/>
        <v>0</v>
      </c>
      <c r="E16" s="221">
        <f t="shared" si="4"/>
        <v>0</v>
      </c>
      <c r="F16" s="276">
        <v>0</v>
      </c>
      <c r="G16" s="48">
        <f t="shared" si="0"/>
        <v>0</v>
      </c>
      <c r="H16" s="49">
        <f t="shared" si="1"/>
        <v>0</v>
      </c>
      <c r="I16" s="251">
        <v>0</v>
      </c>
      <c r="J16" s="115">
        <f t="shared" si="5"/>
        <v>0</v>
      </c>
      <c r="K16" s="313">
        <f t="shared" si="6"/>
        <v>0</v>
      </c>
      <c r="L16" s="342">
        <f t="shared" si="2"/>
        <v>0</v>
      </c>
      <c r="M16" s="141">
        <f t="shared" si="2"/>
        <v>0</v>
      </c>
      <c r="N16" s="354">
        <f t="shared" si="2"/>
        <v>0</v>
      </c>
    </row>
    <row r="17" spans="1:16" ht="22.5" thickTop="1" thickBot="1" x14ac:dyDescent="0.4">
      <c r="A17" s="461" t="s">
        <v>27</v>
      </c>
      <c r="B17" s="462"/>
      <c r="C17" s="50">
        <f>SUM(C13:C16)</f>
        <v>0</v>
      </c>
      <c r="D17" s="50">
        <f t="shared" ref="D17:F17" si="7">SUM(D13:D16)</f>
        <v>0</v>
      </c>
      <c r="E17" s="223">
        <f t="shared" si="7"/>
        <v>0</v>
      </c>
      <c r="F17" s="278">
        <f t="shared" si="7"/>
        <v>0</v>
      </c>
      <c r="G17" s="51">
        <f t="shared" ref="G17:K17" si="8">SUM(G13:G16)</f>
        <v>0</v>
      </c>
      <c r="H17" s="52">
        <f t="shared" si="8"/>
        <v>0</v>
      </c>
      <c r="I17" s="253">
        <f t="shared" si="8"/>
        <v>0</v>
      </c>
      <c r="J17" s="116">
        <f t="shared" si="8"/>
        <v>0</v>
      </c>
      <c r="K17" s="316">
        <f t="shared" si="8"/>
        <v>0</v>
      </c>
      <c r="L17" s="342">
        <f t="shared" si="2"/>
        <v>0</v>
      </c>
      <c r="M17" s="141">
        <f t="shared" si="2"/>
        <v>0</v>
      </c>
      <c r="N17" s="354">
        <f t="shared" si="2"/>
        <v>0</v>
      </c>
    </row>
    <row r="18" spans="1:16" ht="21" x14ac:dyDescent="0.25">
      <c r="A18" s="463" t="s">
        <v>28</v>
      </c>
      <c r="B18" s="464"/>
      <c r="C18" s="464"/>
      <c r="D18" s="464"/>
      <c r="E18" s="464"/>
      <c r="F18" s="279"/>
      <c r="G18" s="280"/>
      <c r="H18" s="281"/>
      <c r="I18" s="117"/>
      <c r="J18" s="117"/>
      <c r="K18" s="117"/>
      <c r="L18" s="346"/>
      <c r="M18" s="347"/>
      <c r="N18" s="348"/>
    </row>
    <row r="19" spans="1:16" ht="21.75" thickBot="1" x14ac:dyDescent="0.4">
      <c r="A19" s="465" t="s">
        <v>29</v>
      </c>
      <c r="B19" s="466"/>
      <c r="C19" s="53">
        <v>0</v>
      </c>
      <c r="D19" s="53">
        <v>0</v>
      </c>
      <c r="E19" s="224">
        <v>0</v>
      </c>
      <c r="F19" s="282">
        <v>0</v>
      </c>
      <c r="G19" s="54">
        <v>0</v>
      </c>
      <c r="H19" s="55">
        <v>0</v>
      </c>
      <c r="I19" s="254">
        <v>0</v>
      </c>
      <c r="J19" s="118">
        <v>0</v>
      </c>
      <c r="K19" s="317">
        <v>0</v>
      </c>
      <c r="L19" s="349">
        <v>0</v>
      </c>
      <c r="M19" s="142">
        <v>0</v>
      </c>
      <c r="N19" s="143">
        <v>0</v>
      </c>
    </row>
    <row r="20" spans="1:16" ht="21" x14ac:dyDescent="0.25">
      <c r="A20" s="463" t="s">
        <v>30</v>
      </c>
      <c r="B20" s="464"/>
      <c r="C20" s="464"/>
      <c r="D20" s="464"/>
      <c r="E20" s="464"/>
      <c r="F20" s="279"/>
      <c r="G20" s="280"/>
      <c r="H20" s="281"/>
      <c r="I20" s="117"/>
      <c r="J20" s="117"/>
      <c r="K20" s="117"/>
      <c r="L20" s="346"/>
      <c r="M20" s="347"/>
      <c r="N20" s="348"/>
    </row>
    <row r="21" spans="1:16" s="2" customFormat="1" ht="21" x14ac:dyDescent="0.35">
      <c r="A21" s="37" t="s">
        <v>31</v>
      </c>
      <c r="B21" s="34" t="s">
        <v>32</v>
      </c>
      <c r="C21" s="89">
        <f>SUM(C22:C24)</f>
        <v>0</v>
      </c>
      <c r="D21" s="89">
        <f t="shared" ref="D21:F21" si="9">SUM(D22:D24)</f>
        <v>0</v>
      </c>
      <c r="E21" s="225">
        <f t="shared" si="9"/>
        <v>0</v>
      </c>
      <c r="F21" s="283">
        <f t="shared" si="9"/>
        <v>0</v>
      </c>
      <c r="G21" s="90">
        <f t="shared" ref="G21:K21" si="10">SUM(G22:G24)</f>
        <v>0</v>
      </c>
      <c r="H21" s="91">
        <f t="shared" si="10"/>
        <v>0</v>
      </c>
      <c r="I21" s="255">
        <f t="shared" si="10"/>
        <v>0</v>
      </c>
      <c r="J21" s="123">
        <f t="shared" si="10"/>
        <v>0</v>
      </c>
      <c r="K21" s="318">
        <f t="shared" si="10"/>
        <v>0</v>
      </c>
      <c r="L21" s="350">
        <f t="shared" ref="L21:L43" si="11">F21+I21</f>
        <v>0</v>
      </c>
      <c r="M21" s="167">
        <f t="shared" ref="M21:M43" si="12">G21+J21</f>
        <v>0</v>
      </c>
      <c r="N21" s="351">
        <f t="shared" ref="N21:N43" si="13">H21+K21</f>
        <v>0</v>
      </c>
    </row>
    <row r="22" spans="1:16" ht="21" x14ac:dyDescent="0.35">
      <c r="A22" s="13"/>
      <c r="B22" s="14" t="s">
        <v>33</v>
      </c>
      <c r="C22" s="57">
        <v>0</v>
      </c>
      <c r="D22" s="58">
        <f t="shared" ref="D22:D43" si="14">C22*19%</f>
        <v>0</v>
      </c>
      <c r="E22" s="239">
        <f t="shared" ref="E22:E43" si="15">C22+D22</f>
        <v>0</v>
      </c>
      <c r="F22" s="284">
        <v>0</v>
      </c>
      <c r="G22" s="60">
        <f t="shared" ref="G22:G27" si="16">F22*19%</f>
        <v>0</v>
      </c>
      <c r="H22" s="61">
        <f t="shared" ref="H22:H27" si="17">F22+G22</f>
        <v>0</v>
      </c>
      <c r="I22" s="256">
        <v>0</v>
      </c>
      <c r="J22" s="120">
        <f>I22*21%</f>
        <v>0</v>
      </c>
      <c r="K22" s="328">
        <f>I22+J22</f>
        <v>0</v>
      </c>
      <c r="L22" s="365">
        <f t="shared" si="11"/>
        <v>0</v>
      </c>
      <c r="M22" s="144">
        <f t="shared" si="12"/>
        <v>0</v>
      </c>
      <c r="N22" s="366">
        <f t="shared" si="13"/>
        <v>0</v>
      </c>
    </row>
    <row r="23" spans="1:16" ht="21" x14ac:dyDescent="0.35">
      <c r="A23" s="13"/>
      <c r="B23" s="14" t="s">
        <v>34</v>
      </c>
      <c r="C23" s="57">
        <v>0</v>
      </c>
      <c r="D23" s="58">
        <f t="shared" si="14"/>
        <v>0</v>
      </c>
      <c r="E23" s="239">
        <f t="shared" si="15"/>
        <v>0</v>
      </c>
      <c r="F23" s="284">
        <v>0</v>
      </c>
      <c r="G23" s="60">
        <f t="shared" si="16"/>
        <v>0</v>
      </c>
      <c r="H23" s="61">
        <f t="shared" si="17"/>
        <v>0</v>
      </c>
      <c r="I23" s="256">
        <v>0</v>
      </c>
      <c r="J23" s="120">
        <f t="shared" ref="J23:J27" si="18">I23*21%</f>
        <v>0</v>
      </c>
      <c r="K23" s="328">
        <f t="shared" ref="K23:K27" si="19">I23+J23</f>
        <v>0</v>
      </c>
      <c r="L23" s="365">
        <f t="shared" si="11"/>
        <v>0</v>
      </c>
      <c r="M23" s="144">
        <f t="shared" si="12"/>
        <v>0</v>
      </c>
      <c r="N23" s="366">
        <f t="shared" si="13"/>
        <v>0</v>
      </c>
    </row>
    <row r="24" spans="1:16" ht="21.75" thickBot="1" x14ac:dyDescent="0.4">
      <c r="A24" s="8"/>
      <c r="B24" s="9" t="s">
        <v>35</v>
      </c>
      <c r="C24" s="41">
        <v>0</v>
      </c>
      <c r="D24" s="42">
        <f t="shared" si="14"/>
        <v>0</v>
      </c>
      <c r="E24" s="220">
        <f t="shared" si="15"/>
        <v>0</v>
      </c>
      <c r="F24" s="275">
        <v>0</v>
      </c>
      <c r="G24" s="44">
        <f t="shared" si="16"/>
        <v>0</v>
      </c>
      <c r="H24" s="45">
        <f t="shared" si="17"/>
        <v>0</v>
      </c>
      <c r="I24" s="250">
        <v>0</v>
      </c>
      <c r="J24" s="120">
        <f t="shared" si="18"/>
        <v>0</v>
      </c>
      <c r="K24" s="328">
        <f t="shared" si="19"/>
        <v>0</v>
      </c>
      <c r="L24" s="365">
        <f t="shared" si="11"/>
        <v>0</v>
      </c>
      <c r="M24" s="144">
        <f t="shared" si="12"/>
        <v>0</v>
      </c>
      <c r="N24" s="366">
        <f t="shared" si="13"/>
        <v>0</v>
      </c>
    </row>
    <row r="25" spans="1:16" s="2" customFormat="1" ht="43.5" thickTop="1" thickBot="1" x14ac:dyDescent="0.4">
      <c r="A25" s="168" t="s">
        <v>36</v>
      </c>
      <c r="B25" s="169" t="s">
        <v>37</v>
      </c>
      <c r="C25" s="170">
        <v>0</v>
      </c>
      <c r="D25" s="171">
        <f t="shared" si="14"/>
        <v>0</v>
      </c>
      <c r="E25" s="377">
        <f t="shared" si="15"/>
        <v>0</v>
      </c>
      <c r="F25" s="287">
        <v>0</v>
      </c>
      <c r="G25" s="173">
        <f t="shared" si="16"/>
        <v>0</v>
      </c>
      <c r="H25" s="174">
        <f t="shared" si="17"/>
        <v>0</v>
      </c>
      <c r="I25" s="257">
        <v>0</v>
      </c>
      <c r="J25" s="123">
        <f t="shared" si="18"/>
        <v>0</v>
      </c>
      <c r="K25" s="318">
        <f t="shared" si="19"/>
        <v>0</v>
      </c>
      <c r="L25" s="350">
        <f t="shared" si="11"/>
        <v>0</v>
      </c>
      <c r="M25" s="167">
        <f t="shared" si="12"/>
        <v>0</v>
      </c>
      <c r="N25" s="351">
        <f t="shared" si="13"/>
        <v>0</v>
      </c>
    </row>
    <row r="26" spans="1:16" s="2" customFormat="1" ht="22.5" thickTop="1" thickBot="1" x14ac:dyDescent="0.4">
      <c r="A26" s="168" t="s">
        <v>38</v>
      </c>
      <c r="B26" s="176" t="s">
        <v>39</v>
      </c>
      <c r="C26" s="177">
        <v>9336.56</v>
      </c>
      <c r="D26" s="178">
        <f t="shared" si="14"/>
        <v>1773.9463999999998</v>
      </c>
      <c r="E26" s="378">
        <f t="shared" si="15"/>
        <v>11110.506399999998</v>
      </c>
      <c r="F26" s="289">
        <v>9336.56</v>
      </c>
      <c r="G26" s="180">
        <f t="shared" si="16"/>
        <v>1773.9463999999998</v>
      </c>
      <c r="H26" s="181">
        <f t="shared" si="17"/>
        <v>11110.506399999998</v>
      </c>
      <c r="I26" s="258">
        <f>C26-F26</f>
        <v>0</v>
      </c>
      <c r="J26" s="123">
        <f t="shared" si="18"/>
        <v>0</v>
      </c>
      <c r="K26" s="318">
        <f t="shared" si="19"/>
        <v>0</v>
      </c>
      <c r="L26" s="350">
        <f t="shared" si="11"/>
        <v>9336.56</v>
      </c>
      <c r="M26" s="167">
        <f t="shared" si="12"/>
        <v>1773.9463999999998</v>
      </c>
      <c r="N26" s="351">
        <f t="shared" si="13"/>
        <v>11110.506399999998</v>
      </c>
      <c r="P26" s="40"/>
    </row>
    <row r="27" spans="1:16" s="2" customFormat="1" ht="22.5" thickTop="1" thickBot="1" x14ac:dyDescent="0.4">
      <c r="A27" s="168" t="s">
        <v>40</v>
      </c>
      <c r="B27" s="176" t="s">
        <v>41</v>
      </c>
      <c r="C27" s="177">
        <v>9334.91</v>
      </c>
      <c r="D27" s="178">
        <f t="shared" si="14"/>
        <v>1773.6329000000001</v>
      </c>
      <c r="E27" s="378">
        <f t="shared" si="15"/>
        <v>11108.5429</v>
      </c>
      <c r="F27" s="289">
        <v>9334.91</v>
      </c>
      <c r="G27" s="180">
        <f t="shared" si="16"/>
        <v>1773.6329000000001</v>
      </c>
      <c r="H27" s="181">
        <f t="shared" si="17"/>
        <v>11108.5429</v>
      </c>
      <c r="I27" s="258">
        <f>C27-F27</f>
        <v>0</v>
      </c>
      <c r="J27" s="123">
        <f t="shared" si="18"/>
        <v>0</v>
      </c>
      <c r="K27" s="318">
        <f t="shared" si="19"/>
        <v>0</v>
      </c>
      <c r="L27" s="350">
        <f t="shared" si="11"/>
        <v>9334.91</v>
      </c>
      <c r="M27" s="167">
        <f t="shared" si="12"/>
        <v>1773.6329000000001</v>
      </c>
      <c r="N27" s="351">
        <f t="shared" si="13"/>
        <v>11108.5429</v>
      </c>
      <c r="P27" s="40"/>
    </row>
    <row r="28" spans="1:16" s="2" customFormat="1" ht="21.75" thickTop="1" x14ac:dyDescent="0.35">
      <c r="A28" s="183" t="s">
        <v>42</v>
      </c>
      <c r="B28" s="184" t="s">
        <v>43</v>
      </c>
      <c r="C28" s="185">
        <f>SUM(C29:C34)</f>
        <v>159414.09</v>
      </c>
      <c r="D28" s="185">
        <f t="shared" ref="D28:F28" si="20">SUM(D29:D34)</f>
        <v>30288.677100000001</v>
      </c>
      <c r="E28" s="230">
        <f t="shared" si="20"/>
        <v>189702.7671</v>
      </c>
      <c r="F28" s="291">
        <f t="shared" si="20"/>
        <v>159414.09</v>
      </c>
      <c r="G28" s="186">
        <f>SUM(G29:G34)</f>
        <v>30288.677100000001</v>
      </c>
      <c r="H28" s="196">
        <f>SUM(H29:H34)</f>
        <v>189702.7671</v>
      </c>
      <c r="I28" s="259">
        <f t="shared" ref="I28:K28" si="21">SUM(I29:I34)</f>
        <v>0</v>
      </c>
      <c r="J28" s="187">
        <f>SUM(J29:J34)</f>
        <v>0</v>
      </c>
      <c r="K28" s="323">
        <f t="shared" si="21"/>
        <v>0</v>
      </c>
      <c r="L28" s="350">
        <f t="shared" si="11"/>
        <v>159414.09</v>
      </c>
      <c r="M28" s="167">
        <f t="shared" si="12"/>
        <v>30288.677100000001</v>
      </c>
      <c r="N28" s="351">
        <f t="shared" si="13"/>
        <v>189702.7671</v>
      </c>
      <c r="P28" s="40"/>
    </row>
    <row r="29" spans="1:16" ht="21" x14ac:dyDescent="0.35">
      <c r="A29" s="13"/>
      <c r="B29" s="15" t="s">
        <v>44</v>
      </c>
      <c r="C29" s="57">
        <v>0</v>
      </c>
      <c r="D29" s="58">
        <f t="shared" si="14"/>
        <v>0</v>
      </c>
      <c r="E29" s="239">
        <f t="shared" si="15"/>
        <v>0</v>
      </c>
      <c r="F29" s="284">
        <v>0</v>
      </c>
      <c r="G29" s="60">
        <f t="shared" ref="G29:G34" si="22">F29*19%</f>
        <v>0</v>
      </c>
      <c r="H29" s="61">
        <f t="shared" ref="H29:H35" si="23">F29+G29</f>
        <v>0</v>
      </c>
      <c r="I29" s="256">
        <f>C29-F29</f>
        <v>0</v>
      </c>
      <c r="J29" s="120">
        <f>I29*21%</f>
        <v>0</v>
      </c>
      <c r="K29" s="328">
        <f>I29+J29</f>
        <v>0</v>
      </c>
      <c r="L29" s="365">
        <f t="shared" si="11"/>
        <v>0</v>
      </c>
      <c r="M29" s="144">
        <f t="shared" si="12"/>
        <v>0</v>
      </c>
      <c r="N29" s="366">
        <f t="shared" si="13"/>
        <v>0</v>
      </c>
      <c r="P29" s="109"/>
    </row>
    <row r="30" spans="1:16" ht="21" x14ac:dyDescent="0.35">
      <c r="A30" s="13"/>
      <c r="B30" s="15" t="s">
        <v>45</v>
      </c>
      <c r="C30" s="57">
        <v>0</v>
      </c>
      <c r="D30" s="58">
        <f t="shared" si="14"/>
        <v>0</v>
      </c>
      <c r="E30" s="239">
        <f t="shared" si="15"/>
        <v>0</v>
      </c>
      <c r="F30" s="284">
        <v>0</v>
      </c>
      <c r="G30" s="60">
        <f t="shared" si="22"/>
        <v>0</v>
      </c>
      <c r="H30" s="61">
        <f t="shared" si="23"/>
        <v>0</v>
      </c>
      <c r="I30" s="256">
        <f t="shared" ref="I30:I34" si="24">C30-F30</f>
        <v>0</v>
      </c>
      <c r="J30" s="120">
        <f t="shared" ref="J30:J34" si="25">I30*21%</f>
        <v>0</v>
      </c>
      <c r="K30" s="328">
        <f t="shared" ref="K30:K35" si="26">I30+J30</f>
        <v>0</v>
      </c>
      <c r="L30" s="365">
        <f t="shared" si="11"/>
        <v>0</v>
      </c>
      <c r="M30" s="144">
        <f t="shared" si="12"/>
        <v>0</v>
      </c>
      <c r="N30" s="366">
        <f t="shared" si="13"/>
        <v>0</v>
      </c>
      <c r="P30" s="109"/>
    </row>
    <row r="31" spans="1:16" ht="42" x14ac:dyDescent="0.35">
      <c r="A31" s="13"/>
      <c r="B31" s="15" t="s">
        <v>46</v>
      </c>
      <c r="C31" s="74">
        <v>64231.39</v>
      </c>
      <c r="D31" s="75">
        <f t="shared" si="14"/>
        <v>12203.964099999999</v>
      </c>
      <c r="E31" s="238">
        <f t="shared" si="15"/>
        <v>76435.354099999997</v>
      </c>
      <c r="F31" s="292">
        <v>64231.39</v>
      </c>
      <c r="G31" s="60">
        <f t="shared" si="22"/>
        <v>12203.964099999999</v>
      </c>
      <c r="H31" s="78">
        <f t="shared" si="23"/>
        <v>76435.354099999997</v>
      </c>
      <c r="I31" s="256">
        <f t="shared" si="24"/>
        <v>0</v>
      </c>
      <c r="J31" s="125">
        <f t="shared" si="25"/>
        <v>0</v>
      </c>
      <c r="K31" s="330">
        <f t="shared" si="26"/>
        <v>0</v>
      </c>
      <c r="L31" s="395">
        <f t="shared" si="11"/>
        <v>64231.39</v>
      </c>
      <c r="M31" s="152">
        <f t="shared" si="12"/>
        <v>12203.964099999999</v>
      </c>
      <c r="N31" s="396">
        <f t="shared" si="13"/>
        <v>76435.354099999997</v>
      </c>
      <c r="P31" s="109"/>
    </row>
    <row r="32" spans="1:16" ht="42" x14ac:dyDescent="0.35">
      <c r="A32" s="13"/>
      <c r="B32" s="15" t="s">
        <v>47</v>
      </c>
      <c r="C32" s="74">
        <v>64231.39</v>
      </c>
      <c r="D32" s="75">
        <f t="shared" si="14"/>
        <v>12203.964099999999</v>
      </c>
      <c r="E32" s="238">
        <f t="shared" si="15"/>
        <v>76435.354099999997</v>
      </c>
      <c r="F32" s="292">
        <v>64231.39</v>
      </c>
      <c r="G32" s="60">
        <f t="shared" si="22"/>
        <v>12203.964099999999</v>
      </c>
      <c r="H32" s="78">
        <f t="shared" si="23"/>
        <v>76435.354099999997</v>
      </c>
      <c r="I32" s="256">
        <f t="shared" si="24"/>
        <v>0</v>
      </c>
      <c r="J32" s="125">
        <f t="shared" si="25"/>
        <v>0</v>
      </c>
      <c r="K32" s="330">
        <f t="shared" si="26"/>
        <v>0</v>
      </c>
      <c r="L32" s="395">
        <f t="shared" si="11"/>
        <v>64231.39</v>
      </c>
      <c r="M32" s="152">
        <f t="shared" si="12"/>
        <v>12203.964099999999</v>
      </c>
      <c r="N32" s="396">
        <f t="shared" si="13"/>
        <v>76435.354099999997</v>
      </c>
      <c r="P32" s="109"/>
    </row>
    <row r="33" spans="1:16" ht="42" x14ac:dyDescent="0.35">
      <c r="A33" s="16"/>
      <c r="B33" s="17" t="s">
        <v>48</v>
      </c>
      <c r="C33" s="79">
        <v>0</v>
      </c>
      <c r="D33" s="80">
        <f t="shared" si="14"/>
        <v>0</v>
      </c>
      <c r="E33" s="379">
        <f t="shared" si="15"/>
        <v>0</v>
      </c>
      <c r="F33" s="292">
        <v>0</v>
      </c>
      <c r="G33" s="60">
        <f t="shared" si="22"/>
        <v>0</v>
      </c>
      <c r="H33" s="78">
        <f t="shared" si="23"/>
        <v>0</v>
      </c>
      <c r="I33" s="256">
        <f t="shared" si="24"/>
        <v>0</v>
      </c>
      <c r="J33" s="125">
        <f t="shared" si="25"/>
        <v>0</v>
      </c>
      <c r="K33" s="330">
        <f t="shared" si="26"/>
        <v>0</v>
      </c>
      <c r="L33" s="395">
        <f t="shared" si="11"/>
        <v>0</v>
      </c>
      <c r="M33" s="152">
        <f t="shared" si="12"/>
        <v>0</v>
      </c>
      <c r="N33" s="396">
        <f t="shared" si="13"/>
        <v>0</v>
      </c>
      <c r="P33" s="109"/>
    </row>
    <row r="34" spans="1:16" ht="21.75" thickBot="1" x14ac:dyDescent="0.4">
      <c r="A34" s="18"/>
      <c r="B34" s="19" t="s">
        <v>49</v>
      </c>
      <c r="C34" s="64">
        <v>30951.31</v>
      </c>
      <c r="D34" s="65">
        <f t="shared" si="14"/>
        <v>5880.7489000000005</v>
      </c>
      <c r="E34" s="380">
        <f t="shared" si="15"/>
        <v>36832.058900000004</v>
      </c>
      <c r="F34" s="275">
        <v>30951.31</v>
      </c>
      <c r="G34" s="60">
        <f t="shared" si="22"/>
        <v>5880.7489000000005</v>
      </c>
      <c r="H34" s="45">
        <f t="shared" si="23"/>
        <v>36832.058900000004</v>
      </c>
      <c r="I34" s="256">
        <f t="shared" si="24"/>
        <v>0</v>
      </c>
      <c r="J34" s="120">
        <f t="shared" si="25"/>
        <v>0</v>
      </c>
      <c r="K34" s="328">
        <f t="shared" si="26"/>
        <v>0</v>
      </c>
      <c r="L34" s="365">
        <f t="shared" si="11"/>
        <v>30951.31</v>
      </c>
      <c r="M34" s="144">
        <f t="shared" si="12"/>
        <v>5880.7489000000005</v>
      </c>
      <c r="N34" s="366">
        <f t="shared" si="13"/>
        <v>36832.058900000004</v>
      </c>
      <c r="P34" s="109"/>
    </row>
    <row r="35" spans="1:16" s="2" customFormat="1" ht="22.5" thickTop="1" thickBot="1" x14ac:dyDescent="0.4">
      <c r="A35" s="188" t="s">
        <v>50</v>
      </c>
      <c r="B35" s="189" t="s">
        <v>51</v>
      </c>
      <c r="C35" s="190">
        <v>0</v>
      </c>
      <c r="D35" s="191">
        <f t="shared" si="14"/>
        <v>0</v>
      </c>
      <c r="E35" s="381">
        <f t="shared" si="15"/>
        <v>0</v>
      </c>
      <c r="F35" s="387">
        <v>0</v>
      </c>
      <c r="G35" s="180">
        <v>0</v>
      </c>
      <c r="H35" s="181">
        <f t="shared" si="23"/>
        <v>0</v>
      </c>
      <c r="I35" s="386">
        <f>C35-F35</f>
        <v>0</v>
      </c>
      <c r="J35" s="192">
        <f>I35*21%</f>
        <v>0</v>
      </c>
      <c r="K35" s="318">
        <f t="shared" si="26"/>
        <v>0</v>
      </c>
      <c r="L35" s="350">
        <f t="shared" si="11"/>
        <v>0</v>
      </c>
      <c r="M35" s="167">
        <f t="shared" si="12"/>
        <v>0</v>
      </c>
      <c r="N35" s="351">
        <f t="shared" si="13"/>
        <v>0</v>
      </c>
      <c r="P35" s="40"/>
    </row>
    <row r="36" spans="1:16" s="2" customFormat="1" ht="21.75" thickTop="1" x14ac:dyDescent="0.35">
      <c r="A36" s="193" t="s">
        <v>52</v>
      </c>
      <c r="B36" s="194" t="s">
        <v>53</v>
      </c>
      <c r="C36" s="195">
        <f>SUM(C37:C38)</f>
        <v>0</v>
      </c>
      <c r="D36" s="195">
        <f t="shared" ref="D36:F36" si="27">SUM(D37:D38)</f>
        <v>0</v>
      </c>
      <c r="E36" s="233">
        <f t="shared" si="27"/>
        <v>0</v>
      </c>
      <c r="F36" s="291">
        <f t="shared" si="27"/>
        <v>0</v>
      </c>
      <c r="G36" s="186">
        <f t="shared" ref="G36:K36" si="28">SUM(G37:G38)</f>
        <v>0</v>
      </c>
      <c r="H36" s="196">
        <f t="shared" si="28"/>
        <v>0</v>
      </c>
      <c r="I36" s="259">
        <f t="shared" si="28"/>
        <v>0</v>
      </c>
      <c r="J36" s="187">
        <f t="shared" si="28"/>
        <v>0</v>
      </c>
      <c r="K36" s="323">
        <f t="shared" si="28"/>
        <v>0</v>
      </c>
      <c r="L36" s="350">
        <f t="shared" si="11"/>
        <v>0</v>
      </c>
      <c r="M36" s="167">
        <f t="shared" si="12"/>
        <v>0</v>
      </c>
      <c r="N36" s="351">
        <f t="shared" si="13"/>
        <v>0</v>
      </c>
      <c r="P36" s="40"/>
    </row>
    <row r="37" spans="1:16" ht="21.75" thickBot="1" x14ac:dyDescent="0.4">
      <c r="A37" s="16"/>
      <c r="B37" s="17" t="s">
        <v>54</v>
      </c>
      <c r="C37" s="62">
        <v>0</v>
      </c>
      <c r="D37" s="63">
        <f>C37*19%</f>
        <v>0</v>
      </c>
      <c r="E37" s="382">
        <f>C37+D37</f>
        <v>0</v>
      </c>
      <c r="F37" s="284">
        <v>0</v>
      </c>
      <c r="G37" s="44">
        <f t="shared" ref="G37:G38" si="29">F37*19%</f>
        <v>0</v>
      </c>
      <c r="H37" s="61">
        <f t="shared" ref="H37:H38" si="30">F37+G37</f>
        <v>0</v>
      </c>
      <c r="I37" s="256">
        <f>C37-F37</f>
        <v>0</v>
      </c>
      <c r="J37" s="120">
        <f>I37*21%</f>
        <v>0</v>
      </c>
      <c r="K37" s="328">
        <f>I37+J37</f>
        <v>0</v>
      </c>
      <c r="L37" s="365">
        <f t="shared" si="11"/>
        <v>0</v>
      </c>
      <c r="M37" s="144">
        <f t="shared" si="12"/>
        <v>0</v>
      </c>
      <c r="N37" s="366">
        <f t="shared" si="13"/>
        <v>0</v>
      </c>
      <c r="P37" s="109"/>
    </row>
    <row r="38" spans="1:16" ht="22.5" thickTop="1" thickBot="1" x14ac:dyDescent="0.4">
      <c r="A38" s="18"/>
      <c r="B38" s="19" t="s">
        <v>55</v>
      </c>
      <c r="C38" s="64">
        <v>0</v>
      </c>
      <c r="D38" s="65">
        <f t="shared" si="14"/>
        <v>0</v>
      </c>
      <c r="E38" s="380">
        <f t="shared" si="15"/>
        <v>0</v>
      </c>
      <c r="F38" s="275">
        <v>0</v>
      </c>
      <c r="G38" s="44">
        <f t="shared" si="29"/>
        <v>0</v>
      </c>
      <c r="H38" s="45">
        <f t="shared" si="30"/>
        <v>0</v>
      </c>
      <c r="I38" s="256">
        <f>C38-F38</f>
        <v>0</v>
      </c>
      <c r="J38" s="120">
        <f>I38*21%</f>
        <v>0</v>
      </c>
      <c r="K38" s="328">
        <f>I38+J38</f>
        <v>0</v>
      </c>
      <c r="L38" s="365">
        <f t="shared" si="11"/>
        <v>0</v>
      </c>
      <c r="M38" s="144">
        <f t="shared" si="12"/>
        <v>0</v>
      </c>
      <c r="N38" s="366">
        <f t="shared" si="13"/>
        <v>0</v>
      </c>
      <c r="P38" s="109"/>
    </row>
    <row r="39" spans="1:16" s="2" customFormat="1" ht="21.75" thickTop="1" x14ac:dyDescent="0.35">
      <c r="A39" s="193" t="s">
        <v>56</v>
      </c>
      <c r="B39" s="194" t="s">
        <v>57</v>
      </c>
      <c r="C39" s="195">
        <f>C40+C43+C44</f>
        <v>15205</v>
      </c>
      <c r="D39" s="195">
        <f t="shared" ref="D39:N39" si="31">D40+D43+D44</f>
        <v>2888.95</v>
      </c>
      <c r="E39" s="195">
        <f t="shared" si="31"/>
        <v>18093.95</v>
      </c>
      <c r="F39" s="186">
        <f t="shared" si="31"/>
        <v>8300</v>
      </c>
      <c r="G39" s="186">
        <f t="shared" si="31"/>
        <v>1577</v>
      </c>
      <c r="H39" s="186">
        <f t="shared" si="31"/>
        <v>9877</v>
      </c>
      <c r="I39" s="187">
        <f t="shared" si="31"/>
        <v>6905</v>
      </c>
      <c r="J39" s="187">
        <f t="shared" si="31"/>
        <v>1450.05</v>
      </c>
      <c r="K39" s="187">
        <f t="shared" si="31"/>
        <v>8355.0499999999993</v>
      </c>
      <c r="L39" s="214">
        <f t="shared" si="31"/>
        <v>15205</v>
      </c>
      <c r="M39" s="214">
        <f t="shared" si="31"/>
        <v>3027.05</v>
      </c>
      <c r="N39" s="214">
        <f t="shared" si="31"/>
        <v>18232.05</v>
      </c>
      <c r="P39" s="40"/>
    </row>
    <row r="40" spans="1:16" ht="21" x14ac:dyDescent="0.35">
      <c r="A40" s="16"/>
      <c r="B40" s="22" t="s">
        <v>58</v>
      </c>
      <c r="C40" s="67">
        <f>C41+C42</f>
        <v>2905</v>
      </c>
      <c r="D40" s="67">
        <f t="shared" ref="D40:F40" si="32">D41+D42</f>
        <v>551.95000000000005</v>
      </c>
      <c r="E40" s="235">
        <f t="shared" si="32"/>
        <v>3456.95</v>
      </c>
      <c r="F40" s="296">
        <f t="shared" si="32"/>
        <v>0</v>
      </c>
      <c r="G40" s="56">
        <f t="shared" ref="G40:K40" si="33">G41+G42</f>
        <v>0</v>
      </c>
      <c r="H40" s="297">
        <f t="shared" si="33"/>
        <v>0</v>
      </c>
      <c r="I40" s="262">
        <f t="shared" si="33"/>
        <v>2905</v>
      </c>
      <c r="J40" s="119">
        <f>J41+J42</f>
        <v>610.04999999999995</v>
      </c>
      <c r="K40" s="326">
        <f t="shared" si="33"/>
        <v>3515.05</v>
      </c>
      <c r="L40" s="365">
        <f t="shared" si="11"/>
        <v>2905</v>
      </c>
      <c r="M40" s="144">
        <f t="shared" si="12"/>
        <v>610.04999999999995</v>
      </c>
      <c r="N40" s="366">
        <f t="shared" si="13"/>
        <v>3515.05</v>
      </c>
      <c r="P40" s="109"/>
    </row>
    <row r="41" spans="1:16" ht="21" x14ac:dyDescent="0.35">
      <c r="A41" s="16"/>
      <c r="B41" s="22" t="s">
        <v>59</v>
      </c>
      <c r="C41" s="62">
        <v>2905</v>
      </c>
      <c r="D41" s="63">
        <f t="shared" si="14"/>
        <v>551.95000000000005</v>
      </c>
      <c r="E41" s="382">
        <f t="shared" si="15"/>
        <v>3456.95</v>
      </c>
      <c r="F41" s="284">
        <v>0</v>
      </c>
      <c r="G41" s="60">
        <v>0</v>
      </c>
      <c r="H41" s="61">
        <f t="shared" ref="H41:H43" si="34">F41+G41</f>
        <v>0</v>
      </c>
      <c r="I41" s="256">
        <f>C41-F41</f>
        <v>2905</v>
      </c>
      <c r="J41" s="120">
        <f>I41*21%</f>
        <v>610.04999999999995</v>
      </c>
      <c r="K41" s="328">
        <f>I41+J41</f>
        <v>3515.05</v>
      </c>
      <c r="L41" s="365">
        <f t="shared" si="11"/>
        <v>2905</v>
      </c>
      <c r="M41" s="144">
        <f t="shared" si="12"/>
        <v>610.04999999999995</v>
      </c>
      <c r="N41" s="366">
        <f t="shared" si="13"/>
        <v>3515.05</v>
      </c>
      <c r="P41" s="109"/>
    </row>
    <row r="42" spans="1:16" ht="63" x14ac:dyDescent="0.35">
      <c r="A42" s="13"/>
      <c r="B42" s="15" t="s">
        <v>60</v>
      </c>
      <c r="C42" s="74">
        <v>0</v>
      </c>
      <c r="D42" s="75">
        <f t="shared" si="14"/>
        <v>0</v>
      </c>
      <c r="E42" s="238">
        <f t="shared" si="15"/>
        <v>0</v>
      </c>
      <c r="F42" s="292">
        <v>0</v>
      </c>
      <c r="G42" s="77">
        <f t="shared" ref="G42" si="35">F42*19%</f>
        <v>0</v>
      </c>
      <c r="H42" s="78">
        <f t="shared" si="34"/>
        <v>0</v>
      </c>
      <c r="I42" s="256">
        <f t="shared" ref="I42:I43" si="36">C42-F42</f>
        <v>0</v>
      </c>
      <c r="J42" s="120">
        <f t="shared" ref="J42:J43" si="37">I42*21%</f>
        <v>0</v>
      </c>
      <c r="K42" s="330">
        <f t="shared" ref="K42" si="38">I42+J42</f>
        <v>0</v>
      </c>
      <c r="L42" s="365">
        <f t="shared" si="11"/>
        <v>0</v>
      </c>
      <c r="M42" s="144">
        <f t="shared" si="12"/>
        <v>0</v>
      </c>
      <c r="N42" s="366">
        <f t="shared" si="13"/>
        <v>0</v>
      </c>
      <c r="P42" s="109"/>
    </row>
    <row r="43" spans="1:16" ht="21" x14ac:dyDescent="0.35">
      <c r="A43" s="405"/>
      <c r="B43" s="406" t="s">
        <v>61</v>
      </c>
      <c r="C43" s="407">
        <v>9300</v>
      </c>
      <c r="D43" s="408">
        <f t="shared" si="14"/>
        <v>1767</v>
      </c>
      <c r="E43" s="409">
        <f t="shared" si="15"/>
        <v>11067</v>
      </c>
      <c r="F43" s="410">
        <v>8300</v>
      </c>
      <c r="G43" s="411">
        <f>F43*0.19</f>
        <v>1577</v>
      </c>
      <c r="H43" s="412">
        <f t="shared" si="34"/>
        <v>9877</v>
      </c>
      <c r="I43" s="420">
        <f t="shared" si="36"/>
        <v>1000</v>
      </c>
      <c r="J43" s="421">
        <f t="shared" si="37"/>
        <v>210</v>
      </c>
      <c r="K43" s="422">
        <f>I43+J43</f>
        <v>1210</v>
      </c>
      <c r="L43" s="413">
        <f t="shared" si="11"/>
        <v>9300</v>
      </c>
      <c r="M43" s="414">
        <f t="shared" si="12"/>
        <v>1787</v>
      </c>
      <c r="N43" s="415">
        <f t="shared" si="13"/>
        <v>11087</v>
      </c>
      <c r="P43" s="109"/>
    </row>
    <row r="44" spans="1:16" ht="42.75" thickBot="1" x14ac:dyDescent="0.4">
      <c r="A44" s="416"/>
      <c r="B44" s="23" t="s">
        <v>141</v>
      </c>
      <c r="C44" s="41">
        <v>3000</v>
      </c>
      <c r="D44" s="42">
        <f t="shared" ref="D44" si="39">C44*19%</f>
        <v>570</v>
      </c>
      <c r="E44" s="220">
        <f t="shared" ref="E44" si="40">C44+D44</f>
        <v>3570</v>
      </c>
      <c r="F44" s="275">
        <v>0</v>
      </c>
      <c r="G44" s="44">
        <f>F44*0.19</f>
        <v>0</v>
      </c>
      <c r="H44" s="45">
        <f t="shared" ref="H44" si="41">F44+G44</f>
        <v>0</v>
      </c>
      <c r="I44" s="250">
        <f t="shared" ref="I44" si="42">C44-F44</f>
        <v>3000</v>
      </c>
      <c r="J44" s="115">
        <f t="shared" ref="J44" si="43">I44*21%</f>
        <v>630</v>
      </c>
      <c r="K44" s="313">
        <f>I44+J44</f>
        <v>3630</v>
      </c>
      <c r="L44" s="417">
        <f t="shared" ref="L44" si="44">F44+I44</f>
        <v>3000</v>
      </c>
      <c r="M44" s="418">
        <f t="shared" ref="M44" si="45">G44+J44</f>
        <v>630</v>
      </c>
      <c r="N44" s="419">
        <f t="shared" ref="N44" si="46">H44+K44</f>
        <v>3630</v>
      </c>
      <c r="P44" s="109"/>
    </row>
    <row r="45" spans="1:16" ht="22.5" thickTop="1" thickBot="1" x14ac:dyDescent="0.4">
      <c r="A45" s="467" t="s">
        <v>62</v>
      </c>
      <c r="B45" s="468"/>
      <c r="C45" s="50">
        <f t="shared" ref="C45:H45" si="47">C21+C25+C26+C27+C28+C35+C36+C39</f>
        <v>193290.56</v>
      </c>
      <c r="D45" s="50">
        <f t="shared" si="47"/>
        <v>36725.206399999995</v>
      </c>
      <c r="E45" s="223">
        <f t="shared" si="47"/>
        <v>230015.76640000002</v>
      </c>
      <c r="F45" s="278">
        <f t="shared" si="47"/>
        <v>186385.56</v>
      </c>
      <c r="G45" s="51">
        <f t="shared" si="47"/>
        <v>35413.256399999998</v>
      </c>
      <c r="H45" s="52">
        <f t="shared" si="47"/>
        <v>221798.81640000001</v>
      </c>
      <c r="I45" s="253">
        <f t="shared" ref="I45:K45" si="48">I21+I25+I26+I27+I28+I35+I36+I39</f>
        <v>6905</v>
      </c>
      <c r="J45" s="116">
        <f t="shared" si="48"/>
        <v>1450.05</v>
      </c>
      <c r="K45" s="316">
        <f t="shared" si="48"/>
        <v>8355.0499999999993</v>
      </c>
      <c r="L45" s="345">
        <f>L21+L25+L26+L27+L28+L35+L36+L39</f>
        <v>193290.56</v>
      </c>
      <c r="M45" s="145">
        <f>M21+M25+M26+M27+M28+M35+M36+M39</f>
        <v>36863.306400000001</v>
      </c>
      <c r="N45" s="160">
        <f t="shared" ref="N45" si="49">N21+N25+N26+N27+N28+N35+N36+N39</f>
        <v>230153.8664</v>
      </c>
      <c r="P45" s="109"/>
    </row>
    <row r="46" spans="1:16" ht="21" x14ac:dyDescent="0.25">
      <c r="A46" s="438" t="s">
        <v>63</v>
      </c>
      <c r="B46" s="439"/>
      <c r="C46" s="439"/>
      <c r="D46" s="439"/>
      <c r="E46" s="439"/>
      <c r="F46" s="279"/>
      <c r="G46" s="280"/>
      <c r="H46" s="281"/>
      <c r="I46" s="117"/>
      <c r="J46" s="117"/>
      <c r="K46" s="117"/>
      <c r="L46" s="346"/>
      <c r="M46" s="347"/>
      <c r="N46" s="348"/>
      <c r="P46" s="109"/>
    </row>
    <row r="47" spans="1:16" s="2" customFormat="1" ht="21" x14ac:dyDescent="0.35">
      <c r="A47" s="37" t="s">
        <v>64</v>
      </c>
      <c r="B47" s="404" t="s">
        <v>65</v>
      </c>
      <c r="C47" s="87">
        <f>C48+C58</f>
        <v>824650.44000000006</v>
      </c>
      <c r="D47" s="87">
        <f t="shared" ref="D47:E47" si="50">D48+D58</f>
        <v>156683.58360000001</v>
      </c>
      <c r="E47" s="237">
        <f t="shared" si="50"/>
        <v>981334.02360000019</v>
      </c>
      <c r="F47" s="298">
        <f>F48+F71+F58+F72</f>
        <v>803426.05</v>
      </c>
      <c r="G47" s="88">
        <f>G48+G71+G58</f>
        <v>152650.94950000002</v>
      </c>
      <c r="H47" s="299">
        <f>H48+H71+H58</f>
        <v>956076.99950000015</v>
      </c>
      <c r="I47" s="263">
        <f>I48+I58</f>
        <v>21224.390000000003</v>
      </c>
      <c r="J47" s="122">
        <f t="shared" ref="J47:K47" si="51">J58+J71</f>
        <v>6257.5233000000007</v>
      </c>
      <c r="K47" s="327">
        <f t="shared" si="51"/>
        <v>36055.253300000004</v>
      </c>
      <c r="L47" s="367">
        <f t="shared" ref="L47:L82" si="52">F47+I47</f>
        <v>824650.44000000006</v>
      </c>
      <c r="M47" s="146">
        <f t="shared" ref="M47:M82" si="53">G47+J47</f>
        <v>158908.47280000002</v>
      </c>
      <c r="N47" s="368">
        <f t="shared" ref="N47:N82" si="54">H47+K47</f>
        <v>992132.25280000013</v>
      </c>
      <c r="P47" s="40"/>
    </row>
    <row r="48" spans="1:16" s="475" customFormat="1" ht="24" customHeight="1" x14ac:dyDescent="0.35">
      <c r="A48" s="197"/>
      <c r="B48" s="198" t="s">
        <v>111</v>
      </c>
      <c r="C48" s="97">
        <f>SUM(C49:C57)</f>
        <v>464510.88</v>
      </c>
      <c r="D48" s="92">
        <f>C48*0.19</f>
        <v>88257.067200000005</v>
      </c>
      <c r="E48" s="383">
        <f>C48+D48</f>
        <v>552767.94720000005</v>
      </c>
      <c r="F48" s="300">
        <f>SUM(F49:F57)</f>
        <v>473084.22000000003</v>
      </c>
      <c r="G48" s="98">
        <f>SUM(G49:G57)</f>
        <v>89886.001799999998</v>
      </c>
      <c r="H48" s="301">
        <f>SUM(H49:H57)</f>
        <v>562970.22180000006</v>
      </c>
      <c r="I48" s="264">
        <f>SUM(I49:I57)</f>
        <v>-8573.34</v>
      </c>
      <c r="J48" s="126">
        <f t="shared" ref="J48:K48" si="55">SUM(J49:J57)</f>
        <v>-1800.4014</v>
      </c>
      <c r="K48" s="329">
        <f t="shared" si="55"/>
        <v>-10373.741400000001</v>
      </c>
      <c r="L48" s="369">
        <f t="shared" si="52"/>
        <v>464510.88</v>
      </c>
      <c r="M48" s="164">
        <f t="shared" si="53"/>
        <v>88085.600399999996</v>
      </c>
      <c r="N48" s="370">
        <f t="shared" si="54"/>
        <v>552596.4804</v>
      </c>
      <c r="P48" s="476"/>
    </row>
    <row r="49" spans="1:16" s="475" customFormat="1" ht="30" hidden="1" customHeight="1" x14ac:dyDescent="0.35">
      <c r="A49" s="197"/>
      <c r="B49" s="35" t="s">
        <v>112</v>
      </c>
      <c r="C49" s="97">
        <v>107958.81</v>
      </c>
      <c r="D49" s="92">
        <f>C49*0.19</f>
        <v>20512.173900000002</v>
      </c>
      <c r="E49" s="383">
        <f>C49+D49</f>
        <v>128470.98389999999</v>
      </c>
      <c r="F49" s="300">
        <f>47462.38+60496.43</f>
        <v>107958.81</v>
      </c>
      <c r="G49" s="99">
        <f>F49*19%</f>
        <v>20512.173900000002</v>
      </c>
      <c r="H49" s="100">
        <f>F49+G49</f>
        <v>128470.98389999999</v>
      </c>
      <c r="I49" s="264">
        <f>C49-F49</f>
        <v>0</v>
      </c>
      <c r="J49" s="127">
        <f t="shared" ref="J49:J57" si="56">I49*0.21</f>
        <v>0</v>
      </c>
      <c r="K49" s="389">
        <f>I49+J49</f>
        <v>0</v>
      </c>
      <c r="L49" s="369">
        <f t="shared" si="52"/>
        <v>107958.81</v>
      </c>
      <c r="M49" s="164">
        <f t="shared" si="53"/>
        <v>20512.173900000002</v>
      </c>
      <c r="N49" s="370">
        <f t="shared" si="54"/>
        <v>128470.98389999999</v>
      </c>
      <c r="P49" s="476"/>
    </row>
    <row r="50" spans="1:16" s="475" customFormat="1" ht="27.75" hidden="1" customHeight="1" x14ac:dyDescent="0.35">
      <c r="A50" s="197"/>
      <c r="B50" s="35" t="s">
        <v>113</v>
      </c>
      <c r="C50" s="97">
        <v>201766.19</v>
      </c>
      <c r="D50" s="92">
        <f t="shared" ref="D50:D70" si="57">C50*0.19</f>
        <v>38335.576099999998</v>
      </c>
      <c r="E50" s="383">
        <f t="shared" ref="E50:E70" si="58">C50+D50</f>
        <v>240101.76610000001</v>
      </c>
      <c r="F50" s="300">
        <f>135540.03+31085.32+10429.72+24711.12</f>
        <v>201766.19</v>
      </c>
      <c r="G50" s="99">
        <f t="shared" ref="G50:G70" si="59">F50*19%</f>
        <v>38335.576099999998</v>
      </c>
      <c r="H50" s="100">
        <f t="shared" ref="H50:H70" si="60">F50+G50</f>
        <v>240101.76610000001</v>
      </c>
      <c r="I50" s="264">
        <f t="shared" ref="I50:I56" si="61">C50-F50</f>
        <v>0</v>
      </c>
      <c r="J50" s="127">
        <f t="shared" si="56"/>
        <v>0</v>
      </c>
      <c r="K50" s="389">
        <f>I50+J50</f>
        <v>0</v>
      </c>
      <c r="L50" s="369">
        <f t="shared" si="52"/>
        <v>201766.19</v>
      </c>
      <c r="M50" s="164">
        <f t="shared" si="53"/>
        <v>38335.576099999998</v>
      </c>
      <c r="N50" s="370">
        <f t="shared" si="54"/>
        <v>240101.76610000001</v>
      </c>
      <c r="P50" s="476"/>
    </row>
    <row r="51" spans="1:16" s="475" customFormat="1" ht="28.5" hidden="1" customHeight="1" x14ac:dyDescent="0.35">
      <c r="A51" s="197"/>
      <c r="B51" s="35" t="s">
        <v>114</v>
      </c>
      <c r="C51" s="97">
        <f>130224.91-70620.5</f>
        <v>59604.41</v>
      </c>
      <c r="D51" s="92">
        <f t="shared" si="57"/>
        <v>11324.8379</v>
      </c>
      <c r="E51" s="383">
        <f t="shared" si="58"/>
        <v>70929.247900000002</v>
      </c>
      <c r="F51" s="300">
        <v>59604.41</v>
      </c>
      <c r="G51" s="99">
        <f t="shared" si="59"/>
        <v>11324.8379</v>
      </c>
      <c r="H51" s="100">
        <f t="shared" si="60"/>
        <v>70929.247900000002</v>
      </c>
      <c r="I51" s="264">
        <f t="shared" si="61"/>
        <v>0</v>
      </c>
      <c r="J51" s="127">
        <f t="shared" si="56"/>
        <v>0</v>
      </c>
      <c r="K51" s="389">
        <f t="shared" ref="K51:K70" si="62">I51+J51</f>
        <v>0</v>
      </c>
      <c r="L51" s="369">
        <f t="shared" si="52"/>
        <v>59604.41</v>
      </c>
      <c r="M51" s="164">
        <f t="shared" si="53"/>
        <v>11324.8379</v>
      </c>
      <c r="N51" s="370">
        <f t="shared" si="54"/>
        <v>70929.247900000002</v>
      </c>
      <c r="P51" s="476"/>
    </row>
    <row r="52" spans="1:16" s="475" customFormat="1" ht="28.5" hidden="1" customHeight="1" x14ac:dyDescent="0.35">
      <c r="A52" s="197"/>
      <c r="B52" s="35" t="s">
        <v>115</v>
      </c>
      <c r="C52" s="97">
        <v>7010.16</v>
      </c>
      <c r="D52" s="92">
        <f t="shared" si="57"/>
        <v>1331.9304</v>
      </c>
      <c r="E52" s="383">
        <f t="shared" si="58"/>
        <v>8342.0903999999991</v>
      </c>
      <c r="F52" s="300">
        <v>7010.16</v>
      </c>
      <c r="G52" s="99">
        <f t="shared" si="59"/>
        <v>1331.9304</v>
      </c>
      <c r="H52" s="100">
        <f t="shared" si="60"/>
        <v>8342.0903999999991</v>
      </c>
      <c r="I52" s="264">
        <f t="shared" si="61"/>
        <v>0</v>
      </c>
      <c r="J52" s="127">
        <f t="shared" si="56"/>
        <v>0</v>
      </c>
      <c r="K52" s="389">
        <f t="shared" si="62"/>
        <v>0</v>
      </c>
      <c r="L52" s="369">
        <f t="shared" si="52"/>
        <v>7010.16</v>
      </c>
      <c r="M52" s="164">
        <f t="shared" si="53"/>
        <v>1331.9304</v>
      </c>
      <c r="N52" s="370">
        <f t="shared" si="54"/>
        <v>8342.0903999999991</v>
      </c>
      <c r="P52" s="476"/>
    </row>
    <row r="53" spans="1:16" s="475" customFormat="1" ht="30" hidden="1" customHeight="1" x14ac:dyDescent="0.35">
      <c r="A53" s="197"/>
      <c r="B53" s="35" t="s">
        <v>116</v>
      </c>
      <c r="C53" s="97">
        <v>18819.330000000002</v>
      </c>
      <c r="D53" s="92">
        <f t="shared" si="57"/>
        <v>3575.6727000000005</v>
      </c>
      <c r="E53" s="383">
        <f t="shared" si="58"/>
        <v>22395.002700000001</v>
      </c>
      <c r="F53" s="300">
        <v>18819.330000000002</v>
      </c>
      <c r="G53" s="99">
        <f t="shared" si="59"/>
        <v>3575.6727000000005</v>
      </c>
      <c r="H53" s="100">
        <f t="shared" si="60"/>
        <v>22395.002700000001</v>
      </c>
      <c r="I53" s="264">
        <f t="shared" si="61"/>
        <v>0</v>
      </c>
      <c r="J53" s="127">
        <f t="shared" si="56"/>
        <v>0</v>
      </c>
      <c r="K53" s="389">
        <f t="shared" si="62"/>
        <v>0</v>
      </c>
      <c r="L53" s="369">
        <f t="shared" si="52"/>
        <v>18819.330000000002</v>
      </c>
      <c r="M53" s="164">
        <f t="shared" si="53"/>
        <v>3575.6727000000005</v>
      </c>
      <c r="N53" s="370">
        <f t="shared" si="54"/>
        <v>22395.002700000001</v>
      </c>
      <c r="P53" s="476"/>
    </row>
    <row r="54" spans="1:16" s="475" customFormat="1" ht="31.5" hidden="1" customHeight="1" x14ac:dyDescent="0.35">
      <c r="A54" s="197"/>
      <c r="B54" s="35" t="s">
        <v>117</v>
      </c>
      <c r="C54" s="97">
        <v>8906.24</v>
      </c>
      <c r="D54" s="92">
        <f t="shared" si="57"/>
        <v>1692.1856</v>
      </c>
      <c r="E54" s="383">
        <f t="shared" si="58"/>
        <v>10598.4256</v>
      </c>
      <c r="F54" s="300">
        <v>8906.24</v>
      </c>
      <c r="G54" s="99">
        <f t="shared" si="59"/>
        <v>1692.1856</v>
      </c>
      <c r="H54" s="100">
        <f t="shared" si="60"/>
        <v>10598.4256</v>
      </c>
      <c r="I54" s="264">
        <f t="shared" si="61"/>
        <v>0</v>
      </c>
      <c r="J54" s="127">
        <f t="shared" si="56"/>
        <v>0</v>
      </c>
      <c r="K54" s="389">
        <f>I54+J54</f>
        <v>0</v>
      </c>
      <c r="L54" s="369">
        <f t="shared" si="52"/>
        <v>8906.24</v>
      </c>
      <c r="M54" s="164">
        <f t="shared" si="53"/>
        <v>1692.1856</v>
      </c>
      <c r="N54" s="370">
        <f t="shared" si="54"/>
        <v>10598.4256</v>
      </c>
      <c r="P54" s="476"/>
    </row>
    <row r="55" spans="1:16" s="475" customFormat="1" ht="28.5" hidden="1" customHeight="1" x14ac:dyDescent="0.35">
      <c r="A55" s="197"/>
      <c r="B55" s="35" t="s">
        <v>118</v>
      </c>
      <c r="C55" s="97">
        <v>8383.7999999999993</v>
      </c>
      <c r="D55" s="92">
        <f t="shared" si="57"/>
        <v>1592.9219999999998</v>
      </c>
      <c r="E55" s="383">
        <f t="shared" si="58"/>
        <v>9976.7219999999998</v>
      </c>
      <c r="F55" s="300">
        <v>8383.7999999999993</v>
      </c>
      <c r="G55" s="99">
        <f t="shared" si="59"/>
        <v>1592.9219999999998</v>
      </c>
      <c r="H55" s="100">
        <f t="shared" si="60"/>
        <v>9976.7219999999998</v>
      </c>
      <c r="I55" s="264">
        <f t="shared" si="61"/>
        <v>0</v>
      </c>
      <c r="J55" s="127">
        <f t="shared" si="56"/>
        <v>0</v>
      </c>
      <c r="K55" s="389">
        <f t="shared" si="62"/>
        <v>0</v>
      </c>
      <c r="L55" s="369">
        <f t="shared" si="52"/>
        <v>8383.7999999999993</v>
      </c>
      <c r="M55" s="164">
        <f t="shared" si="53"/>
        <v>1592.9219999999998</v>
      </c>
      <c r="N55" s="370">
        <f t="shared" si="54"/>
        <v>9976.7219999999998</v>
      </c>
      <c r="P55" s="476"/>
    </row>
    <row r="56" spans="1:16" s="475" customFormat="1" ht="31.5" hidden="1" customHeight="1" x14ac:dyDescent="0.35">
      <c r="A56" s="197"/>
      <c r="B56" s="35" t="s">
        <v>119</v>
      </c>
      <c r="C56" s="97">
        <v>49948.52</v>
      </c>
      <c r="D56" s="92">
        <f t="shared" si="57"/>
        <v>9490.2187999999987</v>
      </c>
      <c r="E56" s="383">
        <f t="shared" si="58"/>
        <v>59438.738799999992</v>
      </c>
      <c r="F56" s="300">
        <f>19084+204.13+30660.39</f>
        <v>49948.520000000004</v>
      </c>
      <c r="G56" s="99">
        <f t="shared" si="59"/>
        <v>9490.2188000000006</v>
      </c>
      <c r="H56" s="100">
        <f t="shared" si="60"/>
        <v>59438.738800000006</v>
      </c>
      <c r="I56" s="264">
        <f t="shared" si="61"/>
        <v>0</v>
      </c>
      <c r="J56" s="127">
        <f t="shared" si="56"/>
        <v>0</v>
      </c>
      <c r="K56" s="389">
        <f t="shared" si="62"/>
        <v>0</v>
      </c>
      <c r="L56" s="369">
        <f t="shared" si="52"/>
        <v>49948.520000000004</v>
      </c>
      <c r="M56" s="164">
        <f t="shared" si="53"/>
        <v>9490.2188000000006</v>
      </c>
      <c r="N56" s="370">
        <f t="shared" si="54"/>
        <v>59438.738800000006</v>
      </c>
      <c r="P56" s="476"/>
    </row>
    <row r="57" spans="1:16" s="475" customFormat="1" ht="30" hidden="1" customHeight="1" x14ac:dyDescent="0.35">
      <c r="A57" s="397"/>
      <c r="B57" s="35" t="s">
        <v>120</v>
      </c>
      <c r="C57" s="398">
        <f>57189.35-55075.93</f>
        <v>2113.4199999999983</v>
      </c>
      <c r="D57" s="399">
        <f t="shared" si="57"/>
        <v>401.54979999999966</v>
      </c>
      <c r="E57" s="400">
        <f t="shared" si="58"/>
        <v>2514.969799999998</v>
      </c>
      <c r="F57" s="300">
        <f>10686.76</f>
        <v>10686.76</v>
      </c>
      <c r="G57" s="99">
        <f t="shared" si="59"/>
        <v>2030.4844000000001</v>
      </c>
      <c r="H57" s="100">
        <f t="shared" si="60"/>
        <v>12717.2444</v>
      </c>
      <c r="I57" s="264">
        <v>-8573.34</v>
      </c>
      <c r="J57" s="127">
        <f t="shared" si="56"/>
        <v>-1800.4014</v>
      </c>
      <c r="K57" s="389">
        <f t="shared" si="62"/>
        <v>-10373.741400000001</v>
      </c>
      <c r="L57" s="369">
        <f t="shared" si="52"/>
        <v>2113.42</v>
      </c>
      <c r="M57" s="164">
        <f t="shared" si="53"/>
        <v>230.08300000000008</v>
      </c>
      <c r="N57" s="370">
        <f t="shared" si="54"/>
        <v>2343.5029999999988</v>
      </c>
      <c r="P57" s="476"/>
    </row>
    <row r="58" spans="1:16" s="475" customFormat="1" ht="28.5" customHeight="1" x14ac:dyDescent="0.35">
      <c r="A58" s="197"/>
      <c r="B58" s="35" t="s">
        <v>121</v>
      </c>
      <c r="C58" s="97">
        <f>SUM(C59:C70)</f>
        <v>360139.56000000006</v>
      </c>
      <c r="D58" s="92">
        <f t="shared" si="57"/>
        <v>68426.516400000008</v>
      </c>
      <c r="E58" s="383">
        <f t="shared" si="58"/>
        <v>428566.07640000008</v>
      </c>
      <c r="F58" s="300">
        <f>SUM(F59:F70)</f>
        <v>330341.83000000007</v>
      </c>
      <c r="G58" s="99">
        <f t="shared" si="59"/>
        <v>62764.947700000012</v>
      </c>
      <c r="H58" s="100">
        <f t="shared" si="60"/>
        <v>393106.77770000009</v>
      </c>
      <c r="I58" s="264">
        <f>SUM(I59:I70)</f>
        <v>29797.730000000003</v>
      </c>
      <c r="J58" s="126">
        <f>SUM(J59:J70)</f>
        <v>6257.5233000000007</v>
      </c>
      <c r="K58" s="329">
        <f>SUM(K59:K70)</f>
        <v>36055.253300000004</v>
      </c>
      <c r="L58" s="369">
        <f t="shared" si="52"/>
        <v>360139.56000000006</v>
      </c>
      <c r="M58" s="164">
        <f t="shared" si="53"/>
        <v>69022.47100000002</v>
      </c>
      <c r="N58" s="370">
        <f t="shared" si="54"/>
        <v>429162.03100000008</v>
      </c>
      <c r="P58" s="476"/>
    </row>
    <row r="59" spans="1:16" ht="26.25" hidden="1" customHeight="1" x14ac:dyDescent="0.35">
      <c r="A59" s="197"/>
      <c r="B59" s="35" t="s">
        <v>131</v>
      </c>
      <c r="C59" s="97">
        <v>0</v>
      </c>
      <c r="D59" s="92">
        <f t="shared" si="57"/>
        <v>0</v>
      </c>
      <c r="E59" s="383">
        <f t="shared" si="58"/>
        <v>0</v>
      </c>
      <c r="F59" s="300">
        <v>0</v>
      </c>
      <c r="G59" s="99">
        <f t="shared" si="59"/>
        <v>0</v>
      </c>
      <c r="H59" s="100">
        <f t="shared" si="60"/>
        <v>0</v>
      </c>
      <c r="I59" s="264">
        <f>C59-F59</f>
        <v>0</v>
      </c>
      <c r="J59" s="127">
        <f>I59*0.21</f>
        <v>0</v>
      </c>
      <c r="K59" s="389">
        <f t="shared" si="62"/>
        <v>0</v>
      </c>
      <c r="L59" s="369">
        <f t="shared" si="52"/>
        <v>0</v>
      </c>
      <c r="M59" s="164">
        <f t="shared" si="53"/>
        <v>0</v>
      </c>
      <c r="N59" s="370">
        <f t="shared" si="54"/>
        <v>0</v>
      </c>
      <c r="P59" s="109"/>
    </row>
    <row r="60" spans="1:16" ht="26.25" hidden="1" customHeight="1" x14ac:dyDescent="0.35">
      <c r="A60" s="197"/>
      <c r="B60" s="35" t="s">
        <v>132</v>
      </c>
      <c r="C60" s="97">
        <v>0</v>
      </c>
      <c r="D60" s="92">
        <f t="shared" si="57"/>
        <v>0</v>
      </c>
      <c r="E60" s="383">
        <f t="shared" si="58"/>
        <v>0</v>
      </c>
      <c r="F60" s="300">
        <v>0</v>
      </c>
      <c r="G60" s="99">
        <f t="shared" si="59"/>
        <v>0</v>
      </c>
      <c r="H60" s="100">
        <f t="shared" si="60"/>
        <v>0</v>
      </c>
      <c r="I60" s="264">
        <f t="shared" ref="I60:I70" si="63">C60-F60</f>
        <v>0</v>
      </c>
      <c r="J60" s="127">
        <f t="shared" ref="J60:J70" si="64">I60*0.21</f>
        <v>0</v>
      </c>
      <c r="K60" s="389">
        <f t="shared" si="62"/>
        <v>0</v>
      </c>
      <c r="L60" s="369">
        <f t="shared" si="52"/>
        <v>0</v>
      </c>
      <c r="M60" s="164">
        <f t="shared" si="53"/>
        <v>0</v>
      </c>
      <c r="N60" s="370">
        <f t="shared" si="54"/>
        <v>0</v>
      </c>
      <c r="P60" s="109"/>
    </row>
    <row r="61" spans="1:16" ht="26.25" hidden="1" customHeight="1" x14ac:dyDescent="0.35">
      <c r="A61" s="197"/>
      <c r="B61" s="35" t="s">
        <v>130</v>
      </c>
      <c r="C61" s="97">
        <v>0</v>
      </c>
      <c r="D61" s="92">
        <f t="shared" si="57"/>
        <v>0</v>
      </c>
      <c r="E61" s="383">
        <f t="shared" si="58"/>
        <v>0</v>
      </c>
      <c r="F61" s="300">
        <v>0</v>
      </c>
      <c r="G61" s="99">
        <f t="shared" si="59"/>
        <v>0</v>
      </c>
      <c r="H61" s="100">
        <f t="shared" si="60"/>
        <v>0</v>
      </c>
      <c r="I61" s="264">
        <f t="shared" si="63"/>
        <v>0</v>
      </c>
      <c r="J61" s="127">
        <f t="shared" si="64"/>
        <v>0</v>
      </c>
      <c r="K61" s="389">
        <f t="shared" si="62"/>
        <v>0</v>
      </c>
      <c r="L61" s="369">
        <f t="shared" si="52"/>
        <v>0</v>
      </c>
      <c r="M61" s="164">
        <f t="shared" si="53"/>
        <v>0</v>
      </c>
      <c r="N61" s="370">
        <f t="shared" si="54"/>
        <v>0</v>
      </c>
      <c r="P61" s="109"/>
    </row>
    <row r="62" spans="1:16" ht="27.75" hidden="1" customHeight="1" x14ac:dyDescent="0.35">
      <c r="A62" s="197"/>
      <c r="B62" s="35" t="s">
        <v>133</v>
      </c>
      <c r="C62" s="97">
        <v>102142.3</v>
      </c>
      <c r="D62" s="92">
        <f t="shared" si="57"/>
        <v>19407.037</v>
      </c>
      <c r="E62" s="383">
        <f t="shared" si="58"/>
        <v>121549.337</v>
      </c>
      <c r="F62" s="300">
        <f>56205.45+45936.85</f>
        <v>102142.29999999999</v>
      </c>
      <c r="G62" s="99">
        <f t="shared" si="59"/>
        <v>19407.036999999997</v>
      </c>
      <c r="H62" s="100">
        <f t="shared" si="60"/>
        <v>121549.33699999998</v>
      </c>
      <c r="I62" s="264">
        <f t="shared" si="63"/>
        <v>0</v>
      </c>
      <c r="J62" s="127">
        <f t="shared" si="64"/>
        <v>0</v>
      </c>
      <c r="K62" s="389">
        <f t="shared" si="62"/>
        <v>0</v>
      </c>
      <c r="L62" s="369">
        <f t="shared" si="52"/>
        <v>102142.29999999999</v>
      </c>
      <c r="M62" s="164">
        <f t="shared" si="53"/>
        <v>19407.036999999997</v>
      </c>
      <c r="N62" s="370">
        <f t="shared" si="54"/>
        <v>121549.33699999998</v>
      </c>
      <c r="P62" s="109"/>
    </row>
    <row r="63" spans="1:16" ht="24.75" hidden="1" customHeight="1" x14ac:dyDescent="0.35">
      <c r="A63" s="197"/>
      <c r="B63" s="35" t="s">
        <v>122</v>
      </c>
      <c r="C63" s="199">
        <v>131056.21</v>
      </c>
      <c r="D63" s="38">
        <f t="shared" si="57"/>
        <v>24900.679900000003</v>
      </c>
      <c r="E63" s="392">
        <f t="shared" si="58"/>
        <v>155956.88990000001</v>
      </c>
      <c r="F63" s="300">
        <f>103288.84+11400.6+16118.19</f>
        <v>130807.63</v>
      </c>
      <c r="G63" s="99">
        <f t="shared" si="59"/>
        <v>24853.449700000001</v>
      </c>
      <c r="H63" s="100">
        <f t="shared" si="60"/>
        <v>155661.0797</v>
      </c>
      <c r="I63" s="264">
        <f t="shared" si="63"/>
        <v>248.58000000000175</v>
      </c>
      <c r="J63" s="127">
        <f t="shared" si="64"/>
        <v>52.201800000000368</v>
      </c>
      <c r="K63" s="389">
        <f t="shared" si="62"/>
        <v>300.78180000000214</v>
      </c>
      <c r="L63" s="369">
        <f t="shared" si="52"/>
        <v>131056.21</v>
      </c>
      <c r="M63" s="164">
        <f t="shared" si="53"/>
        <v>24905.6515</v>
      </c>
      <c r="N63" s="370">
        <f t="shared" si="54"/>
        <v>155961.8615</v>
      </c>
      <c r="P63" s="109"/>
    </row>
    <row r="64" spans="1:16" ht="26.25" hidden="1" customHeight="1" x14ac:dyDescent="0.35">
      <c r="A64" s="197"/>
      <c r="B64" s="35" t="s">
        <v>123</v>
      </c>
      <c r="C64" s="97">
        <f>80225.9-40125.28</f>
        <v>40100.619999999995</v>
      </c>
      <c r="D64" s="92">
        <f t="shared" si="57"/>
        <v>7619.1177999999991</v>
      </c>
      <c r="E64" s="383">
        <f t="shared" si="58"/>
        <v>47719.737799999995</v>
      </c>
      <c r="F64" s="300">
        <f>40100.61+0.01</f>
        <v>40100.620000000003</v>
      </c>
      <c r="G64" s="99">
        <f t="shared" si="59"/>
        <v>7619.1178000000009</v>
      </c>
      <c r="H64" s="100">
        <f t="shared" si="60"/>
        <v>47719.737800000003</v>
      </c>
      <c r="I64" s="264">
        <v>0</v>
      </c>
      <c r="J64" s="127">
        <f t="shared" si="64"/>
        <v>0</v>
      </c>
      <c r="K64" s="389">
        <f t="shared" si="62"/>
        <v>0</v>
      </c>
      <c r="L64" s="369">
        <f t="shared" si="52"/>
        <v>40100.620000000003</v>
      </c>
      <c r="M64" s="164">
        <f t="shared" si="53"/>
        <v>7619.1178000000009</v>
      </c>
      <c r="N64" s="370">
        <f t="shared" si="54"/>
        <v>47719.737800000003</v>
      </c>
      <c r="P64" s="109"/>
    </row>
    <row r="65" spans="1:16" ht="26.25" hidden="1" customHeight="1" x14ac:dyDescent="0.35">
      <c r="A65" s="197"/>
      <c r="B65" s="35" t="s">
        <v>124</v>
      </c>
      <c r="C65" s="97">
        <v>8214.15</v>
      </c>
      <c r="D65" s="92">
        <f t="shared" si="57"/>
        <v>1560.6885</v>
      </c>
      <c r="E65" s="383">
        <f t="shared" si="58"/>
        <v>9774.8384999999998</v>
      </c>
      <c r="F65" s="300">
        <v>8214.15</v>
      </c>
      <c r="G65" s="99">
        <f t="shared" si="59"/>
        <v>1560.6885</v>
      </c>
      <c r="H65" s="100">
        <f t="shared" si="60"/>
        <v>9774.8384999999998</v>
      </c>
      <c r="I65" s="264">
        <f t="shared" si="63"/>
        <v>0</v>
      </c>
      <c r="J65" s="127">
        <f t="shared" si="64"/>
        <v>0</v>
      </c>
      <c r="K65" s="389">
        <f t="shared" si="62"/>
        <v>0</v>
      </c>
      <c r="L65" s="369">
        <f t="shared" si="52"/>
        <v>8214.15</v>
      </c>
      <c r="M65" s="164">
        <f t="shared" si="53"/>
        <v>1560.6885</v>
      </c>
      <c r="N65" s="370">
        <f t="shared" si="54"/>
        <v>9774.8384999999998</v>
      </c>
      <c r="P65" s="109"/>
    </row>
    <row r="66" spans="1:16" ht="30" hidden="1" customHeight="1" x14ac:dyDescent="0.35">
      <c r="A66" s="197"/>
      <c r="B66" s="35" t="s">
        <v>125</v>
      </c>
      <c r="C66" s="97">
        <v>18819.330000000002</v>
      </c>
      <c r="D66" s="92">
        <f t="shared" si="57"/>
        <v>3575.6727000000005</v>
      </c>
      <c r="E66" s="383">
        <f t="shared" si="58"/>
        <v>22395.002700000001</v>
      </c>
      <c r="F66" s="300">
        <v>18819.330000000002</v>
      </c>
      <c r="G66" s="99">
        <f t="shared" si="59"/>
        <v>3575.6727000000005</v>
      </c>
      <c r="H66" s="100">
        <f t="shared" si="60"/>
        <v>22395.002700000001</v>
      </c>
      <c r="I66" s="264">
        <f t="shared" si="63"/>
        <v>0</v>
      </c>
      <c r="J66" s="127">
        <f t="shared" si="64"/>
        <v>0</v>
      </c>
      <c r="K66" s="389">
        <f t="shared" si="62"/>
        <v>0</v>
      </c>
      <c r="L66" s="369">
        <f t="shared" si="52"/>
        <v>18819.330000000002</v>
      </c>
      <c r="M66" s="164">
        <f t="shared" si="53"/>
        <v>3575.6727000000005</v>
      </c>
      <c r="N66" s="370">
        <f t="shared" si="54"/>
        <v>22395.002700000001</v>
      </c>
      <c r="P66" s="109"/>
    </row>
    <row r="67" spans="1:16" ht="26.25" hidden="1" customHeight="1" x14ac:dyDescent="0.35">
      <c r="A67" s="197"/>
      <c r="B67" s="35" t="s">
        <v>126</v>
      </c>
      <c r="C67" s="97">
        <v>4354.58</v>
      </c>
      <c r="D67" s="92">
        <f t="shared" si="57"/>
        <v>827.37019999999995</v>
      </c>
      <c r="E67" s="383">
        <f t="shared" si="58"/>
        <v>5181.9502000000002</v>
      </c>
      <c r="F67" s="300">
        <v>4354.58</v>
      </c>
      <c r="G67" s="99">
        <f t="shared" si="59"/>
        <v>827.37019999999995</v>
      </c>
      <c r="H67" s="100">
        <f t="shared" si="60"/>
        <v>5181.9502000000002</v>
      </c>
      <c r="I67" s="264">
        <f t="shared" si="63"/>
        <v>0</v>
      </c>
      <c r="J67" s="127">
        <f t="shared" si="64"/>
        <v>0</v>
      </c>
      <c r="K67" s="389">
        <f t="shared" si="62"/>
        <v>0</v>
      </c>
      <c r="L67" s="369">
        <f t="shared" si="52"/>
        <v>4354.58</v>
      </c>
      <c r="M67" s="164">
        <f t="shared" si="53"/>
        <v>827.37019999999995</v>
      </c>
      <c r="N67" s="370">
        <f t="shared" si="54"/>
        <v>5181.9502000000002</v>
      </c>
      <c r="P67" s="109"/>
    </row>
    <row r="68" spans="1:16" ht="24.75" hidden="1" customHeight="1" x14ac:dyDescent="0.35">
      <c r="A68" s="197"/>
      <c r="B68" s="35" t="s">
        <v>127</v>
      </c>
      <c r="C68" s="97">
        <v>12575.69</v>
      </c>
      <c r="D68" s="92">
        <f t="shared" si="57"/>
        <v>2389.3811000000001</v>
      </c>
      <c r="E68" s="383">
        <f t="shared" si="58"/>
        <v>14965.071100000001</v>
      </c>
      <c r="F68" s="300">
        <v>12575.69</v>
      </c>
      <c r="G68" s="99">
        <f t="shared" si="59"/>
        <v>2389.3811000000001</v>
      </c>
      <c r="H68" s="100">
        <f t="shared" si="60"/>
        <v>14965.071100000001</v>
      </c>
      <c r="I68" s="264">
        <f t="shared" si="63"/>
        <v>0</v>
      </c>
      <c r="J68" s="127">
        <f t="shared" si="64"/>
        <v>0</v>
      </c>
      <c r="K68" s="389">
        <f t="shared" si="62"/>
        <v>0</v>
      </c>
      <c r="L68" s="369">
        <f t="shared" si="52"/>
        <v>12575.69</v>
      </c>
      <c r="M68" s="164">
        <f t="shared" si="53"/>
        <v>2389.3811000000001</v>
      </c>
      <c r="N68" s="370">
        <f t="shared" si="54"/>
        <v>14965.071100000001</v>
      </c>
      <c r="P68" s="109"/>
    </row>
    <row r="69" spans="1:16" ht="24" hidden="1" customHeight="1" x14ac:dyDescent="0.35">
      <c r="A69" s="197"/>
      <c r="B69" s="35" t="s">
        <v>129</v>
      </c>
      <c r="C69" s="97">
        <v>19629.07</v>
      </c>
      <c r="D69" s="92">
        <f t="shared" si="57"/>
        <v>3729.5232999999998</v>
      </c>
      <c r="E69" s="383">
        <f t="shared" si="58"/>
        <v>23358.5933</v>
      </c>
      <c r="F69" s="300">
        <f>9074.92+4252.61</f>
        <v>13327.529999999999</v>
      </c>
      <c r="G69" s="99">
        <f t="shared" si="59"/>
        <v>2532.2306999999996</v>
      </c>
      <c r="H69" s="100">
        <f t="shared" si="60"/>
        <v>15859.760699999999</v>
      </c>
      <c r="I69" s="264">
        <f t="shared" si="63"/>
        <v>6301.5400000000009</v>
      </c>
      <c r="J69" s="127">
        <f t="shared" si="64"/>
        <v>1323.3234000000002</v>
      </c>
      <c r="K69" s="389">
        <f t="shared" si="62"/>
        <v>7624.8634000000011</v>
      </c>
      <c r="L69" s="369">
        <f t="shared" si="52"/>
        <v>19629.07</v>
      </c>
      <c r="M69" s="164">
        <f t="shared" si="53"/>
        <v>3855.5540999999998</v>
      </c>
      <c r="N69" s="370">
        <f t="shared" si="54"/>
        <v>23484.624100000001</v>
      </c>
      <c r="P69" s="109"/>
    </row>
    <row r="70" spans="1:16" ht="22.5" hidden="1" customHeight="1" x14ac:dyDescent="0.35">
      <c r="A70" s="197"/>
      <c r="B70" s="35" t="s">
        <v>128</v>
      </c>
      <c r="C70" s="97">
        <f>73182.19-49934.58</f>
        <v>23247.61</v>
      </c>
      <c r="D70" s="92">
        <f t="shared" si="57"/>
        <v>4417.0459000000001</v>
      </c>
      <c r="E70" s="383">
        <f t="shared" si="58"/>
        <v>27664.655900000002</v>
      </c>
      <c r="F70" s="300">
        <v>0</v>
      </c>
      <c r="G70" s="99">
        <f t="shared" si="59"/>
        <v>0</v>
      </c>
      <c r="H70" s="100">
        <f t="shared" si="60"/>
        <v>0</v>
      </c>
      <c r="I70" s="264">
        <f t="shared" si="63"/>
        <v>23247.61</v>
      </c>
      <c r="J70" s="127">
        <f t="shared" si="64"/>
        <v>4881.9980999999998</v>
      </c>
      <c r="K70" s="389">
        <f t="shared" si="62"/>
        <v>28129.608100000001</v>
      </c>
      <c r="L70" s="369">
        <f t="shared" si="52"/>
        <v>23247.61</v>
      </c>
      <c r="M70" s="164">
        <f t="shared" si="53"/>
        <v>4881.9980999999998</v>
      </c>
      <c r="N70" s="370">
        <f t="shared" si="54"/>
        <v>28129.608100000001</v>
      </c>
      <c r="P70" s="109"/>
    </row>
    <row r="71" spans="1:16" ht="22.5" customHeight="1" x14ac:dyDescent="0.35">
      <c r="A71" s="197"/>
      <c r="B71" s="198" t="s">
        <v>66</v>
      </c>
      <c r="C71" s="97">
        <v>0</v>
      </c>
      <c r="D71" s="92">
        <f t="shared" ref="D71" si="65">C71*0.19</f>
        <v>0</v>
      </c>
      <c r="E71" s="383">
        <f t="shared" ref="E71:E82" si="66">C71+D71</f>
        <v>0</v>
      </c>
      <c r="F71" s="300">
        <v>0</v>
      </c>
      <c r="G71" s="99">
        <f t="shared" ref="G71:G72" si="67">F71*0.19</f>
        <v>0</v>
      </c>
      <c r="H71" s="100">
        <f t="shared" ref="H71:H73" si="68">F71+G71</f>
        <v>0</v>
      </c>
      <c r="I71" s="264">
        <v>0</v>
      </c>
      <c r="J71" s="127">
        <f>I71*0.21</f>
        <v>0</v>
      </c>
      <c r="K71" s="389">
        <f t="shared" ref="K71:K73" si="69">I71+J71</f>
        <v>0</v>
      </c>
      <c r="L71" s="369">
        <f t="shared" si="52"/>
        <v>0</v>
      </c>
      <c r="M71" s="164">
        <f t="shared" si="53"/>
        <v>0</v>
      </c>
      <c r="N71" s="370">
        <f t="shared" si="54"/>
        <v>0</v>
      </c>
      <c r="P71" s="109"/>
    </row>
    <row r="72" spans="1:16" ht="22.5" customHeight="1" x14ac:dyDescent="0.35">
      <c r="A72" s="197"/>
      <c r="B72" s="198" t="s">
        <v>140</v>
      </c>
      <c r="C72" s="97">
        <v>0</v>
      </c>
      <c r="D72" s="92">
        <v>0</v>
      </c>
      <c r="E72" s="383">
        <f t="shared" si="66"/>
        <v>0</v>
      </c>
      <c r="F72" s="300">
        <v>0</v>
      </c>
      <c r="G72" s="99">
        <f t="shared" si="67"/>
        <v>0</v>
      </c>
      <c r="H72" s="100">
        <f t="shared" si="68"/>
        <v>0</v>
      </c>
      <c r="I72" s="264">
        <v>0</v>
      </c>
      <c r="J72" s="127">
        <f>I72*0.21</f>
        <v>0</v>
      </c>
      <c r="K72" s="389">
        <f t="shared" si="69"/>
        <v>0</v>
      </c>
      <c r="L72" s="369">
        <f t="shared" si="52"/>
        <v>0</v>
      </c>
      <c r="M72" s="164">
        <f t="shared" si="53"/>
        <v>0</v>
      </c>
      <c r="N72" s="370">
        <f t="shared" si="54"/>
        <v>0</v>
      </c>
      <c r="P72" s="109"/>
    </row>
    <row r="73" spans="1:16" ht="21" x14ac:dyDescent="0.35">
      <c r="A73" s="197" t="s">
        <v>67</v>
      </c>
      <c r="B73" s="198" t="s">
        <v>68</v>
      </c>
      <c r="C73" s="97">
        <v>0</v>
      </c>
      <c r="D73" s="92">
        <f t="shared" ref="D73:D82" si="70">C73*19%</f>
        <v>0</v>
      </c>
      <c r="E73" s="383">
        <f t="shared" si="66"/>
        <v>0</v>
      </c>
      <c r="F73" s="300">
        <v>0</v>
      </c>
      <c r="G73" s="99">
        <f t="shared" ref="G73" si="71">F73*19%</f>
        <v>0</v>
      </c>
      <c r="H73" s="100">
        <f t="shared" si="68"/>
        <v>0</v>
      </c>
      <c r="I73" s="264">
        <f>C73-F73</f>
        <v>0</v>
      </c>
      <c r="J73" s="127">
        <f>I73*21%</f>
        <v>0</v>
      </c>
      <c r="K73" s="389">
        <f t="shared" si="69"/>
        <v>0</v>
      </c>
      <c r="L73" s="369">
        <f t="shared" si="52"/>
        <v>0</v>
      </c>
      <c r="M73" s="164">
        <f t="shared" si="53"/>
        <v>0</v>
      </c>
      <c r="N73" s="370">
        <f t="shared" si="54"/>
        <v>0</v>
      </c>
      <c r="P73" s="109"/>
    </row>
    <row r="74" spans="1:16" s="2" customFormat="1" ht="42" x14ac:dyDescent="0.35">
      <c r="A74" s="37" t="s">
        <v>69</v>
      </c>
      <c r="B74" s="401" t="s">
        <v>70</v>
      </c>
      <c r="C74" s="402">
        <f>C75+C78</f>
        <v>125000</v>
      </c>
      <c r="D74" s="402">
        <f t="shared" ref="D74:F74" si="72">D75+D78</f>
        <v>23750</v>
      </c>
      <c r="E74" s="403">
        <f t="shared" si="72"/>
        <v>148750</v>
      </c>
      <c r="F74" s="294">
        <f t="shared" si="72"/>
        <v>112500</v>
      </c>
      <c r="G74" s="93">
        <f>G75+G78</f>
        <v>21375</v>
      </c>
      <c r="H74" s="295">
        <f t="shared" ref="H74:K74" si="73">H75+H78</f>
        <v>133875</v>
      </c>
      <c r="I74" s="261">
        <f t="shared" si="73"/>
        <v>12500</v>
      </c>
      <c r="J74" s="124">
        <f t="shared" si="73"/>
        <v>2625</v>
      </c>
      <c r="K74" s="325">
        <f t="shared" si="73"/>
        <v>15125</v>
      </c>
      <c r="L74" s="367">
        <f t="shared" si="52"/>
        <v>125000</v>
      </c>
      <c r="M74" s="146">
        <f t="shared" si="53"/>
        <v>24000</v>
      </c>
      <c r="N74" s="368">
        <f t="shared" si="54"/>
        <v>149000</v>
      </c>
      <c r="P74" s="40"/>
    </row>
    <row r="75" spans="1:16" ht="21" customHeight="1" x14ac:dyDescent="0.35">
      <c r="A75" s="197"/>
      <c r="B75" s="198" t="s">
        <v>71</v>
      </c>
      <c r="C75" s="97">
        <f>SUM(C76:C77)</f>
        <v>125000</v>
      </c>
      <c r="D75" s="97">
        <f t="shared" ref="D75:E75" si="74">SUM(D76:D77)</f>
        <v>23750</v>
      </c>
      <c r="E75" s="240">
        <f t="shared" si="74"/>
        <v>148750</v>
      </c>
      <c r="F75" s="300">
        <f>F76+F77</f>
        <v>112500</v>
      </c>
      <c r="G75" s="98">
        <f t="shared" ref="G75:H75" si="75">G76+G77</f>
        <v>21375</v>
      </c>
      <c r="H75" s="301">
        <f t="shared" si="75"/>
        <v>133875</v>
      </c>
      <c r="I75" s="264">
        <f>I76+I77</f>
        <v>12500</v>
      </c>
      <c r="J75" s="127">
        <f>I75*0.21</f>
        <v>2625</v>
      </c>
      <c r="K75" s="389">
        <f t="shared" ref="K75:K82" si="76">I75+J75</f>
        <v>15125</v>
      </c>
      <c r="L75" s="369">
        <f t="shared" si="52"/>
        <v>125000</v>
      </c>
      <c r="M75" s="164">
        <f t="shared" si="53"/>
        <v>24000</v>
      </c>
      <c r="N75" s="370">
        <f t="shared" si="54"/>
        <v>149000</v>
      </c>
      <c r="P75" s="109"/>
    </row>
    <row r="76" spans="1:16" ht="18.75" hidden="1" customHeight="1" x14ac:dyDescent="0.35">
      <c r="A76" s="197"/>
      <c r="B76" s="198" t="s">
        <v>134</v>
      </c>
      <c r="C76" s="97">
        <v>62500</v>
      </c>
      <c r="D76" s="92">
        <f t="shared" ref="D76" si="77">C76*0.19</f>
        <v>11875</v>
      </c>
      <c r="E76" s="383">
        <f t="shared" ref="E76" si="78">C76+D76</f>
        <v>74375</v>
      </c>
      <c r="F76" s="300">
        <v>62500</v>
      </c>
      <c r="G76" s="99">
        <f>F76*0.19</f>
        <v>11875</v>
      </c>
      <c r="H76" s="100">
        <f>F76+G76</f>
        <v>74375</v>
      </c>
      <c r="I76" s="264">
        <f>C76-F76</f>
        <v>0</v>
      </c>
      <c r="J76" s="127">
        <f>I76*0.21</f>
        <v>0</v>
      </c>
      <c r="K76" s="389">
        <v>0</v>
      </c>
      <c r="L76" s="369">
        <f t="shared" si="52"/>
        <v>62500</v>
      </c>
      <c r="M76" s="164">
        <f t="shared" si="53"/>
        <v>11875</v>
      </c>
      <c r="N76" s="370">
        <f t="shared" si="54"/>
        <v>74375</v>
      </c>
      <c r="P76" s="109"/>
    </row>
    <row r="77" spans="1:16" ht="19.5" hidden="1" customHeight="1" x14ac:dyDescent="0.35">
      <c r="A77" s="197"/>
      <c r="B77" s="198" t="s">
        <v>135</v>
      </c>
      <c r="C77" s="97">
        <v>62500</v>
      </c>
      <c r="D77" s="92">
        <f t="shared" ref="D77" si="79">C77*0.19</f>
        <v>11875</v>
      </c>
      <c r="E77" s="383">
        <f t="shared" ref="E77" si="80">C77+D77</f>
        <v>74375</v>
      </c>
      <c r="F77" s="300">
        <v>50000</v>
      </c>
      <c r="G77" s="99">
        <f>F77*0.19</f>
        <v>9500</v>
      </c>
      <c r="H77" s="100">
        <f>F77+G77</f>
        <v>59500</v>
      </c>
      <c r="I77" s="264">
        <f>C77-F77</f>
        <v>12500</v>
      </c>
      <c r="J77" s="127">
        <f>I77*0.21</f>
        <v>2625</v>
      </c>
      <c r="K77" s="389">
        <f>I77+J77</f>
        <v>15125</v>
      </c>
      <c r="L77" s="369">
        <f t="shared" si="52"/>
        <v>62500</v>
      </c>
      <c r="M77" s="164">
        <f t="shared" si="53"/>
        <v>12125</v>
      </c>
      <c r="N77" s="370">
        <f t="shared" si="54"/>
        <v>74625</v>
      </c>
      <c r="P77" s="109"/>
    </row>
    <row r="78" spans="1:16" ht="24" customHeight="1" x14ac:dyDescent="0.35">
      <c r="A78" s="197"/>
      <c r="B78" s="198" t="s">
        <v>72</v>
      </c>
      <c r="C78" s="97">
        <v>0</v>
      </c>
      <c r="D78" s="92">
        <f t="shared" ref="D78" si="81">C78*0.19</f>
        <v>0</v>
      </c>
      <c r="E78" s="383">
        <f t="shared" si="66"/>
        <v>0</v>
      </c>
      <c r="F78" s="300">
        <v>0</v>
      </c>
      <c r="G78" s="99">
        <f t="shared" ref="G78" si="82">F78*0.19</f>
        <v>0</v>
      </c>
      <c r="H78" s="100">
        <f t="shared" ref="H78:H82" si="83">F78+G78</f>
        <v>0</v>
      </c>
      <c r="I78" s="264">
        <v>0</v>
      </c>
      <c r="J78" s="127">
        <f>I78*0.21</f>
        <v>0</v>
      </c>
      <c r="K78" s="389">
        <f t="shared" si="76"/>
        <v>0</v>
      </c>
      <c r="L78" s="369">
        <f t="shared" si="52"/>
        <v>0</v>
      </c>
      <c r="M78" s="164">
        <f t="shared" si="53"/>
        <v>0</v>
      </c>
      <c r="N78" s="370">
        <f t="shared" si="54"/>
        <v>0</v>
      </c>
      <c r="P78" s="109"/>
    </row>
    <row r="79" spans="1:16" ht="24" customHeight="1" x14ac:dyDescent="0.35">
      <c r="A79" s="197"/>
      <c r="B79" s="198" t="s">
        <v>142</v>
      </c>
      <c r="C79" s="97">
        <v>0</v>
      </c>
      <c r="D79" s="92">
        <v>0</v>
      </c>
      <c r="E79" s="383">
        <v>0</v>
      </c>
      <c r="F79" s="300">
        <v>0</v>
      </c>
      <c r="G79" s="99">
        <v>0</v>
      </c>
      <c r="H79" s="100">
        <v>0</v>
      </c>
      <c r="I79" s="264">
        <v>0</v>
      </c>
      <c r="J79" s="127">
        <v>0</v>
      </c>
      <c r="K79" s="389">
        <v>0</v>
      </c>
      <c r="L79" s="369">
        <v>0</v>
      </c>
      <c r="M79" s="164">
        <v>0</v>
      </c>
      <c r="N79" s="370">
        <v>0</v>
      </c>
      <c r="P79" s="109"/>
    </row>
    <row r="80" spans="1:16" ht="42" x14ac:dyDescent="0.35">
      <c r="A80" s="197" t="s">
        <v>73</v>
      </c>
      <c r="B80" s="200" t="s">
        <v>74</v>
      </c>
      <c r="C80" s="201">
        <v>0</v>
      </c>
      <c r="D80" s="94">
        <f t="shared" si="70"/>
        <v>0</v>
      </c>
      <c r="E80" s="384">
        <f t="shared" si="66"/>
        <v>0</v>
      </c>
      <c r="F80" s="388">
        <v>0</v>
      </c>
      <c r="G80" s="203">
        <f t="shared" ref="G80:G82" si="84">F80*19%</f>
        <v>0</v>
      </c>
      <c r="H80" s="204">
        <f t="shared" si="83"/>
        <v>0</v>
      </c>
      <c r="I80" s="393">
        <f>C80-F80</f>
        <v>0</v>
      </c>
      <c r="J80" s="205">
        <f>I80*21%</f>
        <v>0</v>
      </c>
      <c r="K80" s="394">
        <f>I80+J80</f>
        <v>0</v>
      </c>
      <c r="L80" s="369">
        <f t="shared" si="52"/>
        <v>0</v>
      </c>
      <c r="M80" s="164">
        <f t="shared" si="53"/>
        <v>0</v>
      </c>
      <c r="N80" s="370">
        <f t="shared" si="54"/>
        <v>0</v>
      </c>
      <c r="P80" s="109"/>
    </row>
    <row r="81" spans="1:18" ht="21" x14ac:dyDescent="0.35">
      <c r="A81" s="197" t="s">
        <v>75</v>
      </c>
      <c r="B81" s="200" t="s">
        <v>76</v>
      </c>
      <c r="C81" s="97">
        <v>0</v>
      </c>
      <c r="D81" s="92">
        <f t="shared" si="70"/>
        <v>0</v>
      </c>
      <c r="E81" s="383">
        <f t="shared" si="66"/>
        <v>0</v>
      </c>
      <c r="F81" s="300">
        <v>0</v>
      </c>
      <c r="G81" s="99">
        <f t="shared" si="84"/>
        <v>0</v>
      </c>
      <c r="H81" s="100">
        <f t="shared" si="83"/>
        <v>0</v>
      </c>
      <c r="I81" s="393">
        <f t="shared" ref="I81:I82" si="85">C81-F81</f>
        <v>0</v>
      </c>
      <c r="J81" s="205">
        <f t="shared" ref="J81:J82" si="86">I81*21%</f>
        <v>0</v>
      </c>
      <c r="K81" s="389">
        <f t="shared" si="76"/>
        <v>0</v>
      </c>
      <c r="L81" s="369">
        <f t="shared" si="52"/>
        <v>0</v>
      </c>
      <c r="M81" s="164">
        <f t="shared" si="53"/>
        <v>0</v>
      </c>
      <c r="N81" s="370">
        <f t="shared" si="54"/>
        <v>0</v>
      </c>
      <c r="P81" s="109"/>
    </row>
    <row r="82" spans="1:18" ht="21" x14ac:dyDescent="0.35">
      <c r="A82" s="197" t="s">
        <v>77</v>
      </c>
      <c r="B82" s="200" t="s">
        <v>78</v>
      </c>
      <c r="C82" s="97">
        <v>0</v>
      </c>
      <c r="D82" s="92">
        <f t="shared" si="70"/>
        <v>0</v>
      </c>
      <c r="E82" s="383">
        <f t="shared" si="66"/>
        <v>0</v>
      </c>
      <c r="F82" s="300">
        <v>0</v>
      </c>
      <c r="G82" s="99">
        <f t="shared" si="84"/>
        <v>0</v>
      </c>
      <c r="H82" s="100">
        <f t="shared" si="83"/>
        <v>0</v>
      </c>
      <c r="I82" s="393">
        <f t="shared" si="85"/>
        <v>0</v>
      </c>
      <c r="J82" s="205">
        <f t="shared" si="86"/>
        <v>0</v>
      </c>
      <c r="K82" s="389">
        <f t="shared" si="76"/>
        <v>0</v>
      </c>
      <c r="L82" s="369">
        <f t="shared" si="52"/>
        <v>0</v>
      </c>
      <c r="M82" s="164">
        <f t="shared" si="53"/>
        <v>0</v>
      </c>
      <c r="N82" s="370">
        <f t="shared" si="54"/>
        <v>0</v>
      </c>
      <c r="P82" s="109"/>
    </row>
    <row r="83" spans="1:18" ht="21.75" thickBot="1" x14ac:dyDescent="0.4">
      <c r="A83" s="465" t="s">
        <v>79</v>
      </c>
      <c r="B83" s="466"/>
      <c r="C83" s="53">
        <f>C47+C73+C74+C80+C81+C82</f>
        <v>949650.44000000006</v>
      </c>
      <c r="D83" s="53">
        <f t="shared" ref="D83:N83" si="87">D47+D73+D74+D80+D81+D82</f>
        <v>180433.58360000001</v>
      </c>
      <c r="E83" s="224">
        <f t="shared" si="87"/>
        <v>1130084.0236000002</v>
      </c>
      <c r="F83" s="282">
        <f>F47+F73+F74+F80+F81+F82</f>
        <v>915926.05</v>
      </c>
      <c r="G83" s="54">
        <f>G47+G73+G74+G80+G81+G82</f>
        <v>174025.94950000002</v>
      </c>
      <c r="H83" s="55">
        <f>H47+H73+H74+H80+H81+H82</f>
        <v>1089951.9995000002</v>
      </c>
      <c r="I83" s="254">
        <f t="shared" si="87"/>
        <v>33724.39</v>
      </c>
      <c r="J83" s="118">
        <f t="shared" si="87"/>
        <v>8882.5233000000007</v>
      </c>
      <c r="K83" s="317">
        <f t="shared" si="87"/>
        <v>51180.253300000004</v>
      </c>
      <c r="L83" s="349">
        <f>L47+L73+L74+L80+L81+L82</f>
        <v>949650.44000000006</v>
      </c>
      <c r="M83" s="142">
        <f t="shared" si="87"/>
        <v>182908.47280000002</v>
      </c>
      <c r="N83" s="143">
        <f t="shared" si="87"/>
        <v>1141132.2528000001</v>
      </c>
      <c r="P83" s="40"/>
      <c r="Q83" s="40"/>
      <c r="R83" s="40"/>
    </row>
    <row r="84" spans="1:18" ht="21" x14ac:dyDescent="0.25">
      <c r="A84" s="453" t="s">
        <v>80</v>
      </c>
      <c r="B84" s="454"/>
      <c r="C84" s="454"/>
      <c r="D84" s="454"/>
      <c r="E84" s="454"/>
      <c r="F84" s="279"/>
      <c r="G84" s="280"/>
      <c r="H84" s="281"/>
      <c r="I84" s="117"/>
      <c r="J84" s="117"/>
      <c r="K84" s="117"/>
      <c r="L84" s="346"/>
      <c r="M84" s="347"/>
      <c r="N84" s="348"/>
      <c r="P84" s="109"/>
    </row>
    <row r="85" spans="1:18" s="2" customFormat="1" ht="21" x14ac:dyDescent="0.35">
      <c r="A85" s="37" t="s">
        <v>81</v>
      </c>
      <c r="B85" s="210" t="s">
        <v>82</v>
      </c>
      <c r="C85" s="89">
        <f>C86+C87</f>
        <v>80000</v>
      </c>
      <c r="D85" s="89">
        <f>D86+D87</f>
        <v>15200</v>
      </c>
      <c r="E85" s="225">
        <f>E86+E87</f>
        <v>95200</v>
      </c>
      <c r="F85" s="283">
        <f>F86+F87</f>
        <v>69498.7</v>
      </c>
      <c r="G85" s="90">
        <f>F85*19%</f>
        <v>13204.752999999999</v>
      </c>
      <c r="H85" s="91">
        <f>F85+G85</f>
        <v>82703.452999999994</v>
      </c>
      <c r="I85" s="255">
        <f t="shared" ref="I85:K85" si="88">I86+I87</f>
        <v>10501.300000000003</v>
      </c>
      <c r="J85" s="123">
        <f>J86+J87</f>
        <v>2205.2730000000006</v>
      </c>
      <c r="K85" s="318">
        <f t="shared" si="88"/>
        <v>12706.573000000004</v>
      </c>
      <c r="L85" s="350">
        <f t="shared" ref="L85:L95" si="89">F85+I85</f>
        <v>80000</v>
      </c>
      <c r="M85" s="167">
        <f t="shared" ref="M85:M95" si="90">G85+J85</f>
        <v>15410.026</v>
      </c>
      <c r="N85" s="351">
        <f t="shared" ref="N85:N95" si="91">H85+K85</f>
        <v>95410.025999999998</v>
      </c>
      <c r="P85" s="40"/>
    </row>
    <row r="86" spans="1:18" ht="48" customHeight="1" x14ac:dyDescent="0.35">
      <c r="A86" s="197"/>
      <c r="B86" s="206" t="s">
        <v>83</v>
      </c>
      <c r="C86" s="97">
        <v>80000</v>
      </c>
      <c r="D86" s="92">
        <f t="shared" ref="D86:D95" si="92">C86*19%</f>
        <v>15200</v>
      </c>
      <c r="E86" s="383">
        <f t="shared" ref="E86:E87" si="93">C86+D86</f>
        <v>95200</v>
      </c>
      <c r="F86" s="300">
        <f>29215.44+16160.84+769.71+3013.2+3700.13+16639.38</f>
        <v>69498.7</v>
      </c>
      <c r="G86" s="99">
        <f>F86*19%</f>
        <v>13204.752999999999</v>
      </c>
      <c r="H86" s="100">
        <f>F86+G86</f>
        <v>82703.452999999994</v>
      </c>
      <c r="I86" s="264">
        <f>C86-F86</f>
        <v>10501.300000000003</v>
      </c>
      <c r="J86" s="127">
        <f>I86*21%</f>
        <v>2205.2730000000006</v>
      </c>
      <c r="K86" s="389">
        <f t="shared" ref="K86:K87" si="94">I86+J86</f>
        <v>12706.573000000004</v>
      </c>
      <c r="L86" s="390">
        <f t="shared" si="89"/>
        <v>80000</v>
      </c>
      <c r="M86" s="207">
        <f t="shared" si="90"/>
        <v>15410.026</v>
      </c>
      <c r="N86" s="391">
        <f t="shared" si="91"/>
        <v>95410.025999999998</v>
      </c>
      <c r="P86" s="109"/>
    </row>
    <row r="87" spans="1:18" ht="21.75" thickBot="1" x14ac:dyDescent="0.4">
      <c r="A87" s="208"/>
      <c r="B87" s="209" t="s">
        <v>84</v>
      </c>
      <c r="C87" s="97">
        <v>0</v>
      </c>
      <c r="D87" s="92">
        <f t="shared" si="92"/>
        <v>0</v>
      </c>
      <c r="E87" s="383">
        <f t="shared" si="93"/>
        <v>0</v>
      </c>
      <c r="F87" s="300">
        <v>0</v>
      </c>
      <c r="G87" s="99">
        <f t="shared" ref="G87" si="95">F87*19%</f>
        <v>0</v>
      </c>
      <c r="H87" s="100">
        <f t="shared" ref="H87" si="96">F87+G87</f>
        <v>0</v>
      </c>
      <c r="I87" s="264">
        <v>0</v>
      </c>
      <c r="J87" s="127">
        <f>I87*21%</f>
        <v>0</v>
      </c>
      <c r="K87" s="389">
        <f t="shared" si="94"/>
        <v>0</v>
      </c>
      <c r="L87" s="390">
        <f t="shared" si="89"/>
        <v>0</v>
      </c>
      <c r="M87" s="207">
        <f t="shared" si="90"/>
        <v>0</v>
      </c>
      <c r="N87" s="391">
        <f t="shared" si="91"/>
        <v>0</v>
      </c>
      <c r="P87" s="109"/>
    </row>
    <row r="88" spans="1:18" s="2" customFormat="1" ht="21.75" thickTop="1" x14ac:dyDescent="0.35">
      <c r="A88" s="183" t="s">
        <v>85</v>
      </c>
      <c r="B88" s="211" t="s">
        <v>86</v>
      </c>
      <c r="C88" s="185">
        <f>SUM(C89:C93)</f>
        <v>0</v>
      </c>
      <c r="D88" s="185">
        <f>SUM(D89:D93)</f>
        <v>0</v>
      </c>
      <c r="E88" s="230">
        <f>SUM(E89:E93)</f>
        <v>0</v>
      </c>
      <c r="F88" s="291">
        <f t="shared" ref="F88:J88" si="97">SUM(F89:F93)</f>
        <v>0</v>
      </c>
      <c r="G88" s="186">
        <f t="shared" si="97"/>
        <v>0</v>
      </c>
      <c r="H88" s="196">
        <f t="shared" si="97"/>
        <v>0</v>
      </c>
      <c r="I88" s="259">
        <f t="shared" si="97"/>
        <v>0</v>
      </c>
      <c r="J88" s="187">
        <f t="shared" si="97"/>
        <v>0</v>
      </c>
      <c r="K88" s="323">
        <f>SUM(K89:K93)</f>
        <v>0</v>
      </c>
      <c r="L88" s="350">
        <f t="shared" si="89"/>
        <v>0</v>
      </c>
      <c r="M88" s="167">
        <f t="shared" si="90"/>
        <v>0</v>
      </c>
      <c r="N88" s="351">
        <f t="shared" si="91"/>
        <v>0</v>
      </c>
      <c r="P88" s="40"/>
    </row>
    <row r="89" spans="1:18" ht="42" x14ac:dyDescent="0.35">
      <c r="A89" s="13"/>
      <c r="B89" s="15" t="s">
        <v>87</v>
      </c>
      <c r="C89" s="74">
        <v>0</v>
      </c>
      <c r="D89" s="101">
        <v>0</v>
      </c>
      <c r="E89" s="238">
        <f t="shared" ref="E89:E95" si="98">C89+D89</f>
        <v>0</v>
      </c>
      <c r="F89" s="292">
        <v>0</v>
      </c>
      <c r="G89" s="102">
        <v>0</v>
      </c>
      <c r="H89" s="78">
        <f t="shared" ref="H89:H95" si="99">F89+G89</f>
        <v>0</v>
      </c>
      <c r="I89" s="260">
        <v>0</v>
      </c>
      <c r="J89" s="128">
        <v>0</v>
      </c>
      <c r="K89" s="330">
        <f>I89+J89</f>
        <v>0</v>
      </c>
      <c r="L89" s="365">
        <f t="shared" si="89"/>
        <v>0</v>
      </c>
      <c r="M89" s="144">
        <f t="shared" si="90"/>
        <v>0</v>
      </c>
      <c r="N89" s="366">
        <f t="shared" si="91"/>
        <v>0</v>
      </c>
      <c r="P89" s="109"/>
    </row>
    <row r="90" spans="1:18" ht="42" x14ac:dyDescent="0.35">
      <c r="A90" s="13"/>
      <c r="B90" s="15" t="s">
        <v>88</v>
      </c>
      <c r="C90" s="74">
        <v>0</v>
      </c>
      <c r="D90" s="101">
        <v>0</v>
      </c>
      <c r="E90" s="238">
        <f t="shared" si="98"/>
        <v>0</v>
      </c>
      <c r="F90" s="292">
        <v>0</v>
      </c>
      <c r="G90" s="102">
        <v>0</v>
      </c>
      <c r="H90" s="78">
        <f t="shared" si="99"/>
        <v>0</v>
      </c>
      <c r="I90" s="260">
        <v>0</v>
      </c>
      <c r="J90" s="129">
        <v>0</v>
      </c>
      <c r="K90" s="330">
        <f t="shared" ref="K90:K95" si="100">I90+J90</f>
        <v>0</v>
      </c>
      <c r="L90" s="365">
        <f t="shared" si="89"/>
        <v>0</v>
      </c>
      <c r="M90" s="144">
        <f t="shared" si="90"/>
        <v>0</v>
      </c>
      <c r="N90" s="366">
        <f t="shared" si="91"/>
        <v>0</v>
      </c>
      <c r="P90" s="109"/>
    </row>
    <row r="91" spans="1:18" ht="42" x14ac:dyDescent="0.35">
      <c r="A91" s="13"/>
      <c r="B91" s="15" t="s">
        <v>89</v>
      </c>
      <c r="C91" s="74">
        <v>0</v>
      </c>
      <c r="D91" s="101">
        <v>0</v>
      </c>
      <c r="E91" s="238">
        <f t="shared" si="98"/>
        <v>0</v>
      </c>
      <c r="F91" s="292">
        <v>0</v>
      </c>
      <c r="G91" s="102">
        <v>0</v>
      </c>
      <c r="H91" s="78">
        <f t="shared" si="99"/>
        <v>0</v>
      </c>
      <c r="I91" s="260">
        <v>0</v>
      </c>
      <c r="J91" s="128">
        <v>0</v>
      </c>
      <c r="K91" s="330">
        <f t="shared" si="100"/>
        <v>0</v>
      </c>
      <c r="L91" s="365">
        <f t="shared" si="89"/>
        <v>0</v>
      </c>
      <c r="M91" s="144">
        <f t="shared" si="90"/>
        <v>0</v>
      </c>
      <c r="N91" s="366">
        <f t="shared" si="91"/>
        <v>0</v>
      </c>
      <c r="P91" s="109"/>
    </row>
    <row r="92" spans="1:18" ht="21" x14ac:dyDescent="0.35">
      <c r="A92" s="13"/>
      <c r="B92" s="15" t="s">
        <v>90</v>
      </c>
      <c r="C92" s="74">
        <v>0</v>
      </c>
      <c r="D92" s="101">
        <v>0</v>
      </c>
      <c r="E92" s="238">
        <f t="shared" si="98"/>
        <v>0</v>
      </c>
      <c r="F92" s="292">
        <v>0</v>
      </c>
      <c r="G92" s="102">
        <v>0</v>
      </c>
      <c r="H92" s="78">
        <f t="shared" si="99"/>
        <v>0</v>
      </c>
      <c r="I92" s="260">
        <v>0</v>
      </c>
      <c r="J92" s="128">
        <v>0</v>
      </c>
      <c r="K92" s="330">
        <f t="shared" si="100"/>
        <v>0</v>
      </c>
      <c r="L92" s="365">
        <f t="shared" si="89"/>
        <v>0</v>
      </c>
      <c r="M92" s="144">
        <f t="shared" si="90"/>
        <v>0</v>
      </c>
      <c r="N92" s="366">
        <f t="shared" si="91"/>
        <v>0</v>
      </c>
      <c r="P92" s="109"/>
    </row>
    <row r="93" spans="1:18" ht="42.75" thickBot="1" x14ac:dyDescent="0.4">
      <c r="A93" s="8"/>
      <c r="B93" s="23" t="s">
        <v>91</v>
      </c>
      <c r="C93" s="73">
        <v>0</v>
      </c>
      <c r="D93" s="103">
        <v>0</v>
      </c>
      <c r="E93" s="241">
        <f t="shared" si="98"/>
        <v>0</v>
      </c>
      <c r="F93" s="302">
        <v>0</v>
      </c>
      <c r="G93" s="104">
        <v>0</v>
      </c>
      <c r="H93" s="81">
        <f t="shared" si="99"/>
        <v>0</v>
      </c>
      <c r="I93" s="265">
        <v>0</v>
      </c>
      <c r="J93" s="130">
        <v>0</v>
      </c>
      <c r="K93" s="331">
        <f t="shared" si="100"/>
        <v>0</v>
      </c>
      <c r="L93" s="365">
        <f t="shared" si="89"/>
        <v>0</v>
      </c>
      <c r="M93" s="144">
        <f t="shared" si="90"/>
        <v>0</v>
      </c>
      <c r="N93" s="366">
        <f t="shared" si="91"/>
        <v>0</v>
      </c>
      <c r="P93" s="109"/>
    </row>
    <row r="94" spans="1:18" ht="22.5" thickTop="1" thickBot="1" x14ac:dyDescent="0.4">
      <c r="A94" s="20" t="s">
        <v>92</v>
      </c>
      <c r="B94" s="21" t="s">
        <v>93</v>
      </c>
      <c r="C94" s="105">
        <f>70486.86+269475.28</f>
        <v>339962.14</v>
      </c>
      <c r="D94" s="83">
        <f t="shared" si="92"/>
        <v>64592.806600000004</v>
      </c>
      <c r="E94" s="385">
        <f t="shared" si="98"/>
        <v>404554.94660000002</v>
      </c>
      <c r="F94" s="277">
        <v>0</v>
      </c>
      <c r="G94" s="71">
        <v>0</v>
      </c>
      <c r="H94" s="72">
        <f t="shared" si="99"/>
        <v>0</v>
      </c>
      <c r="I94" s="252">
        <f>C94-F94</f>
        <v>339962.14</v>
      </c>
      <c r="J94" s="131">
        <f>I94*21%-1099.08-6859.24-1628.93</f>
        <v>61804.799400000004</v>
      </c>
      <c r="K94" s="315">
        <f t="shared" si="100"/>
        <v>401766.93940000003</v>
      </c>
      <c r="L94" s="365">
        <f t="shared" si="89"/>
        <v>339962.14</v>
      </c>
      <c r="M94" s="144">
        <f t="shared" si="90"/>
        <v>61804.799400000004</v>
      </c>
      <c r="N94" s="366">
        <f t="shared" si="91"/>
        <v>401766.93940000003</v>
      </c>
      <c r="P94" s="109"/>
    </row>
    <row r="95" spans="1:18" ht="22.5" thickTop="1" thickBot="1" x14ac:dyDescent="0.4">
      <c r="A95" s="10" t="s">
        <v>94</v>
      </c>
      <c r="B95" s="12" t="s">
        <v>95</v>
      </c>
      <c r="C95" s="68">
        <v>3500</v>
      </c>
      <c r="D95" s="69">
        <f t="shared" si="92"/>
        <v>665</v>
      </c>
      <c r="E95" s="222">
        <f t="shared" si="98"/>
        <v>4165</v>
      </c>
      <c r="F95" s="277">
        <v>500</v>
      </c>
      <c r="G95" s="71">
        <v>0</v>
      </c>
      <c r="H95" s="72">
        <f t="shared" si="99"/>
        <v>500</v>
      </c>
      <c r="I95" s="252">
        <f>C95-F95</f>
        <v>3000</v>
      </c>
      <c r="J95" s="131">
        <f>I95*21%</f>
        <v>630</v>
      </c>
      <c r="K95" s="315">
        <f t="shared" si="100"/>
        <v>3630</v>
      </c>
      <c r="L95" s="365">
        <f t="shared" si="89"/>
        <v>3500</v>
      </c>
      <c r="M95" s="144">
        <f t="shared" si="90"/>
        <v>630</v>
      </c>
      <c r="N95" s="366">
        <f t="shared" si="91"/>
        <v>4130</v>
      </c>
      <c r="P95" s="109"/>
    </row>
    <row r="96" spans="1:18" ht="22.5" thickTop="1" thickBot="1" x14ac:dyDescent="0.3">
      <c r="A96" s="461" t="s">
        <v>96</v>
      </c>
      <c r="B96" s="462"/>
      <c r="C96" s="85">
        <f t="shared" ref="C96:H96" si="101">C85+C88+C94+C95</f>
        <v>423462.14</v>
      </c>
      <c r="D96" s="85">
        <f t="shared" si="101"/>
        <v>80457.806600000011</v>
      </c>
      <c r="E96" s="243">
        <f t="shared" si="101"/>
        <v>503919.94660000002</v>
      </c>
      <c r="F96" s="304">
        <f t="shared" si="101"/>
        <v>69998.7</v>
      </c>
      <c r="G96" s="86">
        <f t="shared" si="101"/>
        <v>13204.752999999999</v>
      </c>
      <c r="H96" s="305">
        <f t="shared" si="101"/>
        <v>83203.452999999994</v>
      </c>
      <c r="I96" s="266">
        <f>I85+I88+I94+I95</f>
        <v>353463.44</v>
      </c>
      <c r="J96" s="132">
        <f>J85+J88+J94+J95</f>
        <v>64640.072400000005</v>
      </c>
      <c r="K96" s="333">
        <f>K85+K88+K94+K95</f>
        <v>418103.51240000001</v>
      </c>
      <c r="L96" s="372">
        <f t="shared" ref="L96" si="102">L85+L88+L94+L95</f>
        <v>423462.14</v>
      </c>
      <c r="M96" s="147">
        <f t="shared" ref="M96" si="103">M85+M88+M94+M95</f>
        <v>77844.825400000002</v>
      </c>
      <c r="N96" s="373">
        <f t="shared" ref="N96" si="104">N85+N88+N94+N95</f>
        <v>501306.96540000004</v>
      </c>
      <c r="P96" s="109"/>
    </row>
    <row r="97" spans="1:16" ht="21" x14ac:dyDescent="0.25">
      <c r="A97" s="463" t="s">
        <v>97</v>
      </c>
      <c r="B97" s="464"/>
      <c r="C97" s="464"/>
      <c r="D97" s="464"/>
      <c r="E97" s="464"/>
      <c r="F97" s="279"/>
      <c r="G97" s="280"/>
      <c r="H97" s="281"/>
      <c r="I97" s="117"/>
      <c r="J97" s="117"/>
      <c r="K97" s="117"/>
      <c r="L97" s="346"/>
      <c r="M97" s="347"/>
      <c r="N97" s="348"/>
      <c r="P97" s="109"/>
    </row>
    <row r="98" spans="1:16" ht="21" x14ac:dyDescent="0.35">
      <c r="A98" s="13" t="s">
        <v>98</v>
      </c>
      <c r="B98" s="25" t="s">
        <v>99</v>
      </c>
      <c r="C98" s="74">
        <v>0</v>
      </c>
      <c r="D98" s="75">
        <f>C98*19%</f>
        <v>0</v>
      </c>
      <c r="E98" s="238">
        <f>C98+D98</f>
        <v>0</v>
      </c>
      <c r="F98" s="292">
        <v>0</v>
      </c>
      <c r="G98" s="77">
        <f t="shared" ref="G98:G99" si="105">F98*19%</f>
        <v>0</v>
      </c>
      <c r="H98" s="78">
        <f t="shared" ref="H98:H99" si="106">F98+G98</f>
        <v>0</v>
      </c>
      <c r="I98" s="260">
        <v>0</v>
      </c>
      <c r="J98" s="125">
        <f>I98*21%</f>
        <v>0</v>
      </c>
      <c r="K98" s="330">
        <f t="shared" ref="K98" si="107">I98+J98</f>
        <v>0</v>
      </c>
      <c r="L98" s="361">
        <f t="shared" ref="L98:N99" si="108">F98+I98</f>
        <v>0</v>
      </c>
      <c r="M98" s="148">
        <f t="shared" si="108"/>
        <v>0</v>
      </c>
      <c r="N98" s="362">
        <f t="shared" si="108"/>
        <v>0</v>
      </c>
      <c r="P98" s="109"/>
    </row>
    <row r="99" spans="1:16" ht="21" x14ac:dyDescent="0.35">
      <c r="A99" s="13" t="s">
        <v>100</v>
      </c>
      <c r="B99" s="14" t="s">
        <v>101</v>
      </c>
      <c r="C99" s="74">
        <v>0</v>
      </c>
      <c r="D99" s="75">
        <f t="shared" ref="D99" si="109">C99*19%</f>
        <v>0</v>
      </c>
      <c r="E99" s="238">
        <f t="shared" ref="E99" si="110">C99+D99</f>
        <v>0</v>
      </c>
      <c r="F99" s="292">
        <v>0</v>
      </c>
      <c r="G99" s="77">
        <f t="shared" si="105"/>
        <v>0</v>
      </c>
      <c r="H99" s="78">
        <f t="shared" si="106"/>
        <v>0</v>
      </c>
      <c r="I99" s="260">
        <v>0</v>
      </c>
      <c r="J99" s="125">
        <f>I99*21%</f>
        <v>0</v>
      </c>
      <c r="K99" s="330">
        <f>I99+J99</f>
        <v>0</v>
      </c>
      <c r="L99" s="361">
        <f t="shared" si="108"/>
        <v>0</v>
      </c>
      <c r="M99" s="148">
        <f t="shared" si="108"/>
        <v>0</v>
      </c>
      <c r="N99" s="362">
        <f t="shared" si="108"/>
        <v>0</v>
      </c>
      <c r="P99" s="109"/>
    </row>
    <row r="100" spans="1:16" ht="21.75" thickBot="1" x14ac:dyDescent="0.3">
      <c r="A100" s="465" t="s">
        <v>102</v>
      </c>
      <c r="B100" s="466"/>
      <c r="C100" s="95">
        <f>SUM(C98:C99)</f>
        <v>0</v>
      </c>
      <c r="D100" s="95">
        <f t="shared" ref="D100:F100" si="111">SUM(D98:D99)</f>
        <v>0</v>
      </c>
      <c r="E100" s="244">
        <f t="shared" si="111"/>
        <v>0</v>
      </c>
      <c r="F100" s="306">
        <f t="shared" si="111"/>
        <v>0</v>
      </c>
      <c r="G100" s="96">
        <f t="shared" ref="G100:K100" si="112">SUM(G98:G99)</f>
        <v>0</v>
      </c>
      <c r="H100" s="106">
        <f t="shared" si="112"/>
        <v>0</v>
      </c>
      <c r="I100" s="267">
        <f t="shared" si="112"/>
        <v>0</v>
      </c>
      <c r="J100" s="133">
        <f t="shared" si="112"/>
        <v>0</v>
      </c>
      <c r="K100" s="334">
        <f t="shared" si="112"/>
        <v>0</v>
      </c>
      <c r="L100" s="374">
        <f t="shared" ref="L100:N100" si="113">SUM(L98:L99)</f>
        <v>0</v>
      </c>
      <c r="M100" s="149">
        <f t="shared" si="113"/>
        <v>0</v>
      </c>
      <c r="N100" s="150">
        <f t="shared" si="113"/>
        <v>0</v>
      </c>
      <c r="P100" s="109"/>
    </row>
    <row r="101" spans="1:16" ht="21.75" thickBot="1" x14ac:dyDescent="0.3">
      <c r="A101" s="471" t="s">
        <v>103</v>
      </c>
      <c r="B101" s="472"/>
      <c r="C101" s="107">
        <f t="shared" ref="C101:E101" si="114">C17+C19+C45+C83+C96+C100</f>
        <v>1566403.1400000001</v>
      </c>
      <c r="D101" s="107">
        <f t="shared" si="114"/>
        <v>297616.59660000005</v>
      </c>
      <c r="E101" s="245">
        <f t="shared" si="114"/>
        <v>1864019.7366000004</v>
      </c>
      <c r="F101" s="307">
        <f>F17+F19+F45+F83+F96+F100</f>
        <v>1172310.31</v>
      </c>
      <c r="G101" s="108">
        <f t="shared" ref="G101:H101" si="115">G17+G19+G45+G83+G96+G100</f>
        <v>222643.9589</v>
      </c>
      <c r="H101" s="308">
        <f t="shared" si="115"/>
        <v>1394954.2689000003</v>
      </c>
      <c r="I101" s="268">
        <f>I17+I19+I45+I83+I96+I100</f>
        <v>394092.83</v>
      </c>
      <c r="J101" s="134">
        <f t="shared" ref="J101:K101" si="116">J17+J19+J45+J83+J96+J100</f>
        <v>74972.645700000008</v>
      </c>
      <c r="K101" s="335">
        <f t="shared" si="116"/>
        <v>477638.81570000004</v>
      </c>
      <c r="L101" s="375">
        <f>L17+L19+L45+L83+L96+L100</f>
        <v>1566403.1400000001</v>
      </c>
      <c r="M101" s="151">
        <f t="shared" ref="M101:N101" si="117">M17+M19+M45+M83+M96+M100</f>
        <v>297616.60460000002</v>
      </c>
      <c r="N101" s="376">
        <f>L101+M101</f>
        <v>1864019.7446000001</v>
      </c>
      <c r="P101" s="109"/>
    </row>
    <row r="102" spans="1:16" ht="21.75" thickBot="1" x14ac:dyDescent="0.3">
      <c r="A102" s="471" t="s">
        <v>104</v>
      </c>
      <c r="B102" s="472"/>
      <c r="C102" s="107">
        <f t="shared" ref="C102:N102" si="118">C14+C15+C16+C19+C47+C73+C86</f>
        <v>904650.44000000006</v>
      </c>
      <c r="D102" s="107">
        <f t="shared" si="118"/>
        <v>171883.58360000001</v>
      </c>
      <c r="E102" s="245">
        <f t="shared" si="118"/>
        <v>1076534.0236000002</v>
      </c>
      <c r="F102" s="307">
        <f t="shared" si="118"/>
        <v>872924.75</v>
      </c>
      <c r="G102" s="108">
        <f t="shared" si="118"/>
        <v>165855.70250000001</v>
      </c>
      <c r="H102" s="308">
        <f t="shared" si="118"/>
        <v>1038780.4525000001</v>
      </c>
      <c r="I102" s="268">
        <f t="shared" si="118"/>
        <v>31725.690000000006</v>
      </c>
      <c r="J102" s="134">
        <f t="shared" si="118"/>
        <v>8462.7963000000018</v>
      </c>
      <c r="K102" s="335">
        <f t="shared" si="118"/>
        <v>48761.826300000008</v>
      </c>
      <c r="L102" s="375">
        <f t="shared" si="118"/>
        <v>904650.44000000006</v>
      </c>
      <c r="M102" s="151">
        <f t="shared" si="118"/>
        <v>174318.49880000003</v>
      </c>
      <c r="N102" s="376">
        <f t="shared" si="118"/>
        <v>1087542.2788000002</v>
      </c>
      <c r="P102" s="109"/>
    </row>
    <row r="103" spans="1:16" x14ac:dyDescent="0.25">
      <c r="L103" s="39"/>
      <c r="M103" s="39"/>
      <c r="N103" s="39"/>
    </row>
    <row r="104" spans="1:16" x14ac:dyDescent="0.25">
      <c r="L104" s="39"/>
      <c r="M104" s="39"/>
      <c r="N104" s="39"/>
    </row>
    <row r="105" spans="1:16" ht="21" x14ac:dyDescent="0.35">
      <c r="B105" s="26" t="s">
        <v>105</v>
      </c>
      <c r="C105" s="473" t="s">
        <v>106</v>
      </c>
      <c r="D105" s="473"/>
      <c r="E105" s="473"/>
      <c r="F105" s="473"/>
      <c r="G105" s="473"/>
      <c r="H105" s="473"/>
      <c r="I105" s="473"/>
      <c r="J105" s="473"/>
      <c r="K105" s="473"/>
      <c r="L105" s="435"/>
      <c r="M105" s="435"/>
      <c r="N105" s="435"/>
    </row>
    <row r="106" spans="1:16" ht="21" x14ac:dyDescent="0.35">
      <c r="A106" s="2"/>
      <c r="B106" s="27" t="s">
        <v>107</v>
      </c>
      <c r="C106" s="469" t="s">
        <v>108</v>
      </c>
      <c r="D106" s="469"/>
      <c r="E106" s="469"/>
      <c r="F106" s="469"/>
      <c r="G106" s="469"/>
      <c r="H106" s="469"/>
      <c r="I106" s="469"/>
      <c r="J106" s="469"/>
      <c r="K106" s="469"/>
      <c r="L106" s="470"/>
      <c r="M106" s="470"/>
      <c r="N106" s="470"/>
    </row>
    <row r="107" spans="1:16" x14ac:dyDescent="0.25">
      <c r="L107" s="39"/>
      <c r="M107" s="39"/>
      <c r="N107" s="39"/>
    </row>
    <row r="108" spans="1:16" x14ac:dyDescent="0.25">
      <c r="L108" s="39"/>
      <c r="M108" s="39"/>
      <c r="N108" s="39"/>
    </row>
    <row r="109" spans="1:16" ht="21" x14ac:dyDescent="0.35">
      <c r="B109" s="26" t="s">
        <v>109</v>
      </c>
      <c r="C109" s="109"/>
      <c r="L109" s="39"/>
      <c r="M109" s="39"/>
      <c r="N109" s="39"/>
    </row>
    <row r="110" spans="1:16" ht="21" x14ac:dyDescent="0.35">
      <c r="A110" s="2"/>
      <c r="B110" s="27" t="s">
        <v>110</v>
      </c>
      <c r="C110" s="40"/>
      <c r="D110" s="2"/>
      <c r="E110" s="2"/>
      <c r="F110" s="2"/>
      <c r="G110" s="2"/>
      <c r="H110" s="2"/>
      <c r="I110" s="2"/>
      <c r="J110" s="2"/>
      <c r="K110" s="2"/>
    </row>
  </sheetData>
  <mergeCells count="32">
    <mergeCell ref="L7:N8"/>
    <mergeCell ref="L106:N106"/>
    <mergeCell ref="A19:B19"/>
    <mergeCell ref="A2:B2"/>
    <mergeCell ref="A3:B3"/>
    <mergeCell ref="A4:B4"/>
    <mergeCell ref="A6:E6"/>
    <mergeCell ref="A7:E7"/>
    <mergeCell ref="A8:E8"/>
    <mergeCell ref="A9:A10"/>
    <mergeCell ref="B9:B10"/>
    <mergeCell ref="A12:E12"/>
    <mergeCell ref="A17:B17"/>
    <mergeCell ref="A18:E18"/>
    <mergeCell ref="C106:E106"/>
    <mergeCell ref="F106:H106"/>
    <mergeCell ref="I106:K106"/>
    <mergeCell ref="A96:B96"/>
    <mergeCell ref="A97:E97"/>
    <mergeCell ref="A100:B100"/>
    <mergeCell ref="A101:B101"/>
    <mergeCell ref="A102:B102"/>
    <mergeCell ref="F7:H8"/>
    <mergeCell ref="I7:K8"/>
    <mergeCell ref="C105:E105"/>
    <mergeCell ref="F105:H105"/>
    <mergeCell ref="I105:K105"/>
    <mergeCell ref="A20:E20"/>
    <mergeCell ref="A45:B45"/>
    <mergeCell ref="A46:E46"/>
    <mergeCell ref="A83:B83"/>
    <mergeCell ref="A84:E84"/>
  </mergeCells>
  <pageMargins left="0.7" right="0.7" top="0.75" bottom="0.75" header="0.3" footer="0.3"/>
  <pageSetup paperSize="9" scale="2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04638-DF97-4021-B7A7-904B4FF1D7F8}">
  <dimension ref="A1:P110"/>
  <sheetViews>
    <sheetView view="pageBreakPreview" topLeftCell="A87" zoomScale="60" zoomScaleNormal="70" workbookViewId="0">
      <selection activeCell="I16" sqref="I16"/>
    </sheetView>
  </sheetViews>
  <sheetFormatPr defaultRowHeight="15" x14ac:dyDescent="0.25"/>
  <cols>
    <col min="1" max="1" width="6.28515625" customWidth="1"/>
    <col min="2" max="2" width="87.28515625" customWidth="1"/>
    <col min="3" max="3" width="21.5703125" customWidth="1"/>
    <col min="4" max="4" width="18.5703125" customWidth="1"/>
    <col min="5" max="5" width="21" customWidth="1"/>
    <col min="6" max="6" width="21.42578125" customWidth="1"/>
    <col min="7" max="7" width="18.5703125" customWidth="1"/>
    <col min="8" max="8" width="21" customWidth="1"/>
    <col min="9" max="9" width="19.7109375" customWidth="1"/>
    <col min="10" max="10" width="18.5703125" customWidth="1"/>
    <col min="11" max="11" width="21" customWidth="1"/>
    <col min="12" max="12" width="19.7109375" customWidth="1"/>
    <col min="13" max="13" width="18.5703125" customWidth="1"/>
    <col min="14" max="14" width="21" customWidth="1"/>
    <col min="16" max="16" width="16.140625" customWidth="1"/>
  </cols>
  <sheetData>
    <row r="1" spans="1:14" ht="18.75" x14ac:dyDescent="0.3">
      <c r="A1" s="1" t="s">
        <v>0</v>
      </c>
      <c r="B1" s="1"/>
      <c r="C1" s="2"/>
      <c r="D1" s="2"/>
      <c r="F1" s="2"/>
      <c r="G1" s="2"/>
      <c r="I1" s="2"/>
      <c r="J1" s="2"/>
    </row>
    <row r="2" spans="1:14" ht="18.75" x14ac:dyDescent="0.25">
      <c r="A2" s="436" t="s">
        <v>1</v>
      </c>
      <c r="B2" s="436"/>
      <c r="C2" s="2"/>
      <c r="D2" s="2"/>
      <c r="F2" s="2"/>
      <c r="G2" s="2"/>
      <c r="I2" s="2"/>
      <c r="J2" s="2"/>
    </row>
    <row r="3" spans="1:14" ht="18.75" x14ac:dyDescent="0.25">
      <c r="A3" s="436" t="s">
        <v>2</v>
      </c>
      <c r="B3" s="436"/>
      <c r="C3" s="2"/>
      <c r="D3" s="2"/>
      <c r="F3" s="2"/>
      <c r="G3" s="2"/>
      <c r="I3" s="2"/>
      <c r="J3" s="2"/>
    </row>
    <row r="4" spans="1:14" ht="18.75" x14ac:dyDescent="0.25">
      <c r="A4" s="436" t="s">
        <v>3</v>
      </c>
      <c r="B4" s="436"/>
      <c r="C4" s="2"/>
      <c r="D4" s="2"/>
      <c r="F4" s="2"/>
      <c r="G4" s="2"/>
      <c r="I4" s="2"/>
      <c r="J4" s="2"/>
    </row>
    <row r="6" spans="1:14" ht="21.75" thickBot="1" x14ac:dyDescent="0.4">
      <c r="A6" s="437" t="s">
        <v>136</v>
      </c>
      <c r="B6" s="437"/>
      <c r="C6" s="437"/>
      <c r="D6" s="437"/>
      <c r="E6" s="437"/>
    </row>
    <row r="7" spans="1:14" ht="21" customHeight="1" x14ac:dyDescent="0.35">
      <c r="A7" s="437" t="s">
        <v>5</v>
      </c>
      <c r="B7" s="437"/>
      <c r="C7" s="437"/>
      <c r="D7" s="437"/>
      <c r="E7" s="437"/>
      <c r="F7" s="455" t="s">
        <v>137</v>
      </c>
      <c r="G7" s="456"/>
      <c r="H7" s="457"/>
      <c r="I7" s="440" t="s">
        <v>144</v>
      </c>
      <c r="J7" s="440"/>
      <c r="K7" s="440"/>
      <c r="L7" s="442" t="s">
        <v>138</v>
      </c>
      <c r="M7" s="443"/>
      <c r="N7" s="444"/>
    </row>
    <row r="8" spans="1:14" ht="21.75" thickBot="1" x14ac:dyDescent="0.3">
      <c r="A8" s="448" t="s">
        <v>6</v>
      </c>
      <c r="B8" s="448"/>
      <c r="C8" s="448"/>
      <c r="D8" s="448"/>
      <c r="E8" s="448"/>
      <c r="F8" s="458"/>
      <c r="G8" s="459"/>
      <c r="H8" s="460"/>
      <c r="I8" s="441"/>
      <c r="J8" s="441"/>
      <c r="K8" s="441"/>
      <c r="L8" s="445"/>
      <c r="M8" s="446"/>
      <c r="N8" s="447"/>
    </row>
    <row r="9" spans="1:14" ht="42" x14ac:dyDescent="0.25">
      <c r="A9" s="449" t="s">
        <v>7</v>
      </c>
      <c r="B9" s="451" t="s">
        <v>8</v>
      </c>
      <c r="C9" s="3" t="s">
        <v>9</v>
      </c>
      <c r="D9" s="4" t="s">
        <v>10</v>
      </c>
      <c r="E9" s="217" t="s">
        <v>11</v>
      </c>
      <c r="F9" s="269" t="s">
        <v>9</v>
      </c>
      <c r="G9" s="28" t="s">
        <v>10</v>
      </c>
      <c r="H9" s="29" t="s">
        <v>11</v>
      </c>
      <c r="I9" s="246" t="s">
        <v>9</v>
      </c>
      <c r="J9" s="110" t="s">
        <v>10</v>
      </c>
      <c r="K9" s="309" t="s">
        <v>11</v>
      </c>
      <c r="L9" s="336" t="s">
        <v>9</v>
      </c>
      <c r="M9" s="135" t="s">
        <v>10</v>
      </c>
      <c r="N9" s="136" t="s">
        <v>11</v>
      </c>
    </row>
    <row r="10" spans="1:14" ht="21.75" thickBot="1" x14ac:dyDescent="0.3">
      <c r="A10" s="450"/>
      <c r="B10" s="452"/>
      <c r="C10" s="5" t="s">
        <v>12</v>
      </c>
      <c r="D10" s="6" t="s">
        <v>12</v>
      </c>
      <c r="E10" s="218" t="s">
        <v>12</v>
      </c>
      <c r="F10" s="270" t="s">
        <v>12</v>
      </c>
      <c r="G10" s="30" t="s">
        <v>12</v>
      </c>
      <c r="H10" s="31" t="s">
        <v>12</v>
      </c>
      <c r="I10" s="247" t="s">
        <v>12</v>
      </c>
      <c r="J10" s="111" t="s">
        <v>12</v>
      </c>
      <c r="K10" s="310" t="s">
        <v>12</v>
      </c>
      <c r="L10" s="337" t="s">
        <v>12</v>
      </c>
      <c r="M10" s="137" t="s">
        <v>12</v>
      </c>
      <c r="N10" s="138" t="s">
        <v>12</v>
      </c>
    </row>
    <row r="11" spans="1:14" ht="21.75" thickBot="1" x14ac:dyDescent="0.3">
      <c r="A11" s="7" t="s">
        <v>13</v>
      </c>
      <c r="B11" s="7" t="s">
        <v>14</v>
      </c>
      <c r="C11" s="7" t="s">
        <v>15</v>
      </c>
      <c r="D11" s="7" t="s">
        <v>16</v>
      </c>
      <c r="E11" s="219" t="s">
        <v>17</v>
      </c>
      <c r="F11" s="271" t="s">
        <v>15</v>
      </c>
      <c r="G11" s="32" t="s">
        <v>16</v>
      </c>
      <c r="H11" s="272" t="s">
        <v>17</v>
      </c>
      <c r="I11" s="248" t="s">
        <v>15</v>
      </c>
      <c r="J11" s="112" t="s">
        <v>16</v>
      </c>
      <c r="K11" s="311" t="s">
        <v>17</v>
      </c>
      <c r="L11" s="338" t="s">
        <v>15</v>
      </c>
      <c r="M11" s="139" t="s">
        <v>16</v>
      </c>
      <c r="N11" s="339" t="s">
        <v>17</v>
      </c>
    </row>
    <row r="12" spans="1:14" ht="21" x14ac:dyDescent="0.25">
      <c r="A12" s="453" t="s">
        <v>18</v>
      </c>
      <c r="B12" s="454"/>
      <c r="C12" s="454"/>
      <c r="D12" s="454"/>
      <c r="E12" s="454"/>
      <c r="F12" s="273"/>
      <c r="G12" s="33"/>
      <c r="H12" s="274"/>
      <c r="I12" s="249"/>
      <c r="J12" s="113"/>
      <c r="K12" s="312"/>
      <c r="L12" s="340"/>
      <c r="M12" s="140"/>
      <c r="N12" s="341"/>
    </row>
    <row r="13" spans="1:14" ht="21.75" thickBot="1" x14ac:dyDescent="0.4">
      <c r="A13" s="8" t="s">
        <v>19</v>
      </c>
      <c r="B13" s="9" t="s">
        <v>20</v>
      </c>
      <c r="C13" s="41">
        <v>0</v>
      </c>
      <c r="D13" s="42">
        <f>C13*19%</f>
        <v>0</v>
      </c>
      <c r="E13" s="220">
        <f>C13+D13</f>
        <v>0</v>
      </c>
      <c r="F13" s="275">
        <v>0</v>
      </c>
      <c r="G13" s="44">
        <f t="shared" ref="G13:G16" si="0">F13*19%</f>
        <v>0</v>
      </c>
      <c r="H13" s="45">
        <f t="shared" ref="H13:H16" si="1">F13+G13</f>
        <v>0</v>
      </c>
      <c r="I13" s="250">
        <v>0</v>
      </c>
      <c r="J13" s="115">
        <f>I13*21%</f>
        <v>0</v>
      </c>
      <c r="K13" s="313">
        <f>I13+J13</f>
        <v>0</v>
      </c>
      <c r="L13" s="342">
        <f>F13+I13</f>
        <v>0</v>
      </c>
      <c r="M13" s="141">
        <f t="shared" ref="M13:N13" si="2">G13+J13</f>
        <v>0</v>
      </c>
      <c r="N13" s="354">
        <f t="shared" si="2"/>
        <v>0</v>
      </c>
    </row>
    <row r="14" spans="1:14" ht="22.5" thickTop="1" thickBot="1" x14ac:dyDescent="0.4">
      <c r="A14" s="10" t="s">
        <v>21</v>
      </c>
      <c r="B14" s="11" t="s">
        <v>22</v>
      </c>
      <c r="C14" s="46">
        <v>0</v>
      </c>
      <c r="D14" s="47">
        <f t="shared" ref="D14:D16" si="3">C14*19%</f>
        <v>0</v>
      </c>
      <c r="E14" s="221">
        <f t="shared" ref="E14:E16" si="4">C14+D14</f>
        <v>0</v>
      </c>
      <c r="F14" s="276">
        <v>0</v>
      </c>
      <c r="G14" s="48">
        <f t="shared" si="0"/>
        <v>0</v>
      </c>
      <c r="H14" s="49">
        <f t="shared" si="1"/>
        <v>0</v>
      </c>
      <c r="I14" s="251">
        <v>0</v>
      </c>
      <c r="J14" s="115">
        <f t="shared" ref="J14:J16" si="5">I14*21%</f>
        <v>0</v>
      </c>
      <c r="K14" s="313">
        <f t="shared" ref="K14:K16" si="6">I14+J14</f>
        <v>0</v>
      </c>
      <c r="L14" s="342">
        <f t="shared" ref="L14:L17" si="7">F14+I14</f>
        <v>0</v>
      </c>
      <c r="M14" s="141">
        <f t="shared" ref="M14:M17" si="8">G14+J14</f>
        <v>0</v>
      </c>
      <c r="N14" s="354">
        <f t="shared" ref="N14:N17" si="9">H14+K14</f>
        <v>0</v>
      </c>
    </row>
    <row r="15" spans="1:14" ht="43.5" thickTop="1" thickBot="1" x14ac:dyDescent="0.4">
      <c r="A15" s="10" t="s">
        <v>23</v>
      </c>
      <c r="B15" s="12" t="s">
        <v>24</v>
      </c>
      <c r="C15" s="68">
        <v>0</v>
      </c>
      <c r="D15" s="69">
        <f t="shared" si="3"/>
        <v>0</v>
      </c>
      <c r="E15" s="222">
        <f t="shared" si="4"/>
        <v>0</v>
      </c>
      <c r="F15" s="277">
        <v>0</v>
      </c>
      <c r="G15" s="71">
        <f t="shared" si="0"/>
        <v>0</v>
      </c>
      <c r="H15" s="72">
        <f t="shared" si="1"/>
        <v>0</v>
      </c>
      <c r="I15" s="252">
        <v>0</v>
      </c>
      <c r="J15" s="115">
        <f t="shared" si="5"/>
        <v>0</v>
      </c>
      <c r="K15" s="313">
        <f t="shared" si="6"/>
        <v>0</v>
      </c>
      <c r="L15" s="342">
        <f t="shared" si="7"/>
        <v>0</v>
      </c>
      <c r="M15" s="141">
        <f t="shared" si="8"/>
        <v>0</v>
      </c>
      <c r="N15" s="354">
        <f t="shared" si="9"/>
        <v>0</v>
      </c>
    </row>
    <row r="16" spans="1:14" ht="22.5" thickTop="1" thickBot="1" x14ac:dyDescent="0.4">
      <c r="A16" s="10" t="s">
        <v>25</v>
      </c>
      <c r="B16" s="11" t="s">
        <v>26</v>
      </c>
      <c r="C16" s="46">
        <v>0</v>
      </c>
      <c r="D16" s="47">
        <f t="shared" si="3"/>
        <v>0</v>
      </c>
      <c r="E16" s="221">
        <f t="shared" si="4"/>
        <v>0</v>
      </c>
      <c r="F16" s="276">
        <v>0</v>
      </c>
      <c r="G16" s="48">
        <f t="shared" si="0"/>
        <v>0</v>
      </c>
      <c r="H16" s="49">
        <f t="shared" si="1"/>
        <v>0</v>
      </c>
      <c r="I16" s="251">
        <v>0</v>
      </c>
      <c r="J16" s="115">
        <f t="shared" si="5"/>
        <v>0</v>
      </c>
      <c r="K16" s="313">
        <f t="shared" si="6"/>
        <v>0</v>
      </c>
      <c r="L16" s="342">
        <f t="shared" si="7"/>
        <v>0</v>
      </c>
      <c r="M16" s="141">
        <f t="shared" si="8"/>
        <v>0</v>
      </c>
      <c r="N16" s="354">
        <f t="shared" si="9"/>
        <v>0</v>
      </c>
    </row>
    <row r="17" spans="1:16" ht="22.5" thickTop="1" thickBot="1" x14ac:dyDescent="0.4">
      <c r="A17" s="461" t="s">
        <v>27</v>
      </c>
      <c r="B17" s="462"/>
      <c r="C17" s="50">
        <f>SUM(C13:C16)</f>
        <v>0</v>
      </c>
      <c r="D17" s="50">
        <f t="shared" ref="D17:K17" si="10">SUM(D13:D16)</f>
        <v>0</v>
      </c>
      <c r="E17" s="223">
        <f t="shared" si="10"/>
        <v>0</v>
      </c>
      <c r="F17" s="278">
        <f t="shared" si="10"/>
        <v>0</v>
      </c>
      <c r="G17" s="51">
        <f t="shared" si="10"/>
        <v>0</v>
      </c>
      <c r="H17" s="52">
        <f t="shared" si="10"/>
        <v>0</v>
      </c>
      <c r="I17" s="253">
        <f t="shared" si="10"/>
        <v>0</v>
      </c>
      <c r="J17" s="116">
        <f t="shared" si="10"/>
        <v>0</v>
      </c>
      <c r="K17" s="316">
        <f t="shared" si="10"/>
        <v>0</v>
      </c>
      <c r="L17" s="342">
        <f t="shared" si="7"/>
        <v>0</v>
      </c>
      <c r="M17" s="141">
        <f t="shared" si="8"/>
        <v>0</v>
      </c>
      <c r="N17" s="354">
        <f t="shared" si="9"/>
        <v>0</v>
      </c>
    </row>
    <row r="18" spans="1:16" ht="21" x14ac:dyDescent="0.25">
      <c r="A18" s="463" t="s">
        <v>28</v>
      </c>
      <c r="B18" s="464"/>
      <c r="C18" s="464"/>
      <c r="D18" s="464"/>
      <c r="E18" s="464"/>
      <c r="F18" s="279"/>
      <c r="G18" s="280"/>
      <c r="H18" s="281"/>
      <c r="I18" s="117"/>
      <c r="J18" s="117"/>
      <c r="K18" s="117"/>
      <c r="L18" s="346"/>
      <c r="M18" s="347"/>
      <c r="N18" s="348"/>
    </row>
    <row r="19" spans="1:16" ht="21.75" thickBot="1" x14ac:dyDescent="0.4">
      <c r="A19" s="465" t="s">
        <v>29</v>
      </c>
      <c r="B19" s="466"/>
      <c r="C19" s="53">
        <v>0</v>
      </c>
      <c r="D19" s="53">
        <v>0</v>
      </c>
      <c r="E19" s="224">
        <v>0</v>
      </c>
      <c r="F19" s="282">
        <v>0</v>
      </c>
      <c r="G19" s="54">
        <v>0</v>
      </c>
      <c r="H19" s="55">
        <v>0</v>
      </c>
      <c r="I19" s="254">
        <v>0</v>
      </c>
      <c r="J19" s="118">
        <v>0</v>
      </c>
      <c r="K19" s="317">
        <v>0</v>
      </c>
      <c r="L19" s="349">
        <v>0</v>
      </c>
      <c r="M19" s="142">
        <v>0</v>
      </c>
      <c r="N19" s="143">
        <v>0</v>
      </c>
    </row>
    <row r="20" spans="1:16" ht="21" x14ac:dyDescent="0.25">
      <c r="A20" s="463" t="s">
        <v>30</v>
      </c>
      <c r="B20" s="464"/>
      <c r="C20" s="464"/>
      <c r="D20" s="464"/>
      <c r="E20" s="464"/>
      <c r="F20" s="279"/>
      <c r="G20" s="280"/>
      <c r="H20" s="281"/>
      <c r="I20" s="117"/>
      <c r="J20" s="117"/>
      <c r="K20" s="117"/>
      <c r="L20" s="346"/>
      <c r="M20" s="347"/>
      <c r="N20" s="348"/>
    </row>
    <row r="21" spans="1:16" s="2" customFormat="1" ht="21" x14ac:dyDescent="0.35">
      <c r="A21" s="37" t="s">
        <v>31</v>
      </c>
      <c r="B21" s="34" t="s">
        <v>32</v>
      </c>
      <c r="C21" s="89">
        <f>SUM(C22:C24)</f>
        <v>0</v>
      </c>
      <c r="D21" s="89">
        <f t="shared" ref="D21:K21" si="11">SUM(D22:D24)</f>
        <v>0</v>
      </c>
      <c r="E21" s="225">
        <f t="shared" si="11"/>
        <v>0</v>
      </c>
      <c r="F21" s="283">
        <f t="shared" si="11"/>
        <v>0</v>
      </c>
      <c r="G21" s="90">
        <f t="shared" si="11"/>
        <v>0</v>
      </c>
      <c r="H21" s="91">
        <f t="shared" si="11"/>
        <v>0</v>
      </c>
      <c r="I21" s="255">
        <f t="shared" si="11"/>
        <v>0</v>
      </c>
      <c r="J21" s="123">
        <f t="shared" si="11"/>
        <v>0</v>
      </c>
      <c r="K21" s="318">
        <f t="shared" si="11"/>
        <v>0</v>
      </c>
      <c r="L21" s="350">
        <f>F21+I21</f>
        <v>0</v>
      </c>
      <c r="M21" s="167">
        <f t="shared" ref="M21:N21" si="12">G21+J21</f>
        <v>0</v>
      </c>
      <c r="N21" s="351">
        <f t="shared" si="12"/>
        <v>0</v>
      </c>
    </row>
    <row r="22" spans="1:16" ht="21" x14ac:dyDescent="0.35">
      <c r="A22" s="13"/>
      <c r="B22" s="14" t="s">
        <v>33</v>
      </c>
      <c r="C22" s="57">
        <v>0</v>
      </c>
      <c r="D22" s="58">
        <f t="shared" ref="D22:D43" si="13">C22*19%</f>
        <v>0</v>
      </c>
      <c r="E22" s="239">
        <f t="shared" ref="E22:E43" si="14">C22+D22</f>
        <v>0</v>
      </c>
      <c r="F22" s="284">
        <v>0</v>
      </c>
      <c r="G22" s="60">
        <f t="shared" ref="G22:G27" si="15">F22*19%</f>
        <v>0</v>
      </c>
      <c r="H22" s="61">
        <f t="shared" ref="H22:H27" si="16">F22+G22</f>
        <v>0</v>
      </c>
      <c r="I22" s="256">
        <v>0</v>
      </c>
      <c r="J22" s="120">
        <f>I22*21%</f>
        <v>0</v>
      </c>
      <c r="K22" s="328">
        <f>I22+J22</f>
        <v>0</v>
      </c>
      <c r="L22" s="365">
        <f t="shared" ref="L22:L43" si="17">F22+I22</f>
        <v>0</v>
      </c>
      <c r="M22" s="144">
        <f t="shared" ref="M22:M43" si="18">G22+J22</f>
        <v>0</v>
      </c>
      <c r="N22" s="366">
        <f t="shared" ref="N22:N43" si="19">H22+K22</f>
        <v>0</v>
      </c>
    </row>
    <row r="23" spans="1:16" ht="21" x14ac:dyDescent="0.35">
      <c r="A23" s="13"/>
      <c r="B23" s="14" t="s">
        <v>34</v>
      </c>
      <c r="C23" s="57">
        <v>0</v>
      </c>
      <c r="D23" s="58">
        <f t="shared" si="13"/>
        <v>0</v>
      </c>
      <c r="E23" s="239">
        <f t="shared" si="14"/>
        <v>0</v>
      </c>
      <c r="F23" s="284">
        <v>0</v>
      </c>
      <c r="G23" s="60">
        <f t="shared" si="15"/>
        <v>0</v>
      </c>
      <c r="H23" s="61">
        <f t="shared" si="16"/>
        <v>0</v>
      </c>
      <c r="I23" s="256">
        <v>0</v>
      </c>
      <c r="J23" s="120">
        <f t="shared" ref="J23:J27" si="20">I23*21%</f>
        <v>0</v>
      </c>
      <c r="K23" s="328">
        <f t="shared" ref="K23:K27" si="21">I23+J23</f>
        <v>0</v>
      </c>
      <c r="L23" s="365">
        <f t="shared" si="17"/>
        <v>0</v>
      </c>
      <c r="M23" s="144">
        <f t="shared" si="18"/>
        <v>0</v>
      </c>
      <c r="N23" s="366">
        <f t="shared" si="19"/>
        <v>0</v>
      </c>
    </row>
    <row r="24" spans="1:16" ht="21.75" thickBot="1" x14ac:dyDescent="0.4">
      <c r="A24" s="8"/>
      <c r="B24" s="9" t="s">
        <v>35</v>
      </c>
      <c r="C24" s="41">
        <v>0</v>
      </c>
      <c r="D24" s="42">
        <f t="shared" si="13"/>
        <v>0</v>
      </c>
      <c r="E24" s="220">
        <f t="shared" si="14"/>
        <v>0</v>
      </c>
      <c r="F24" s="275">
        <v>0</v>
      </c>
      <c r="G24" s="44">
        <f t="shared" si="15"/>
        <v>0</v>
      </c>
      <c r="H24" s="45">
        <f t="shared" si="16"/>
        <v>0</v>
      </c>
      <c r="I24" s="250">
        <v>0</v>
      </c>
      <c r="J24" s="120">
        <f t="shared" si="20"/>
        <v>0</v>
      </c>
      <c r="K24" s="328">
        <f t="shared" si="21"/>
        <v>0</v>
      </c>
      <c r="L24" s="365">
        <f t="shared" si="17"/>
        <v>0</v>
      </c>
      <c r="M24" s="144">
        <f t="shared" si="18"/>
        <v>0</v>
      </c>
      <c r="N24" s="366">
        <f t="shared" si="19"/>
        <v>0</v>
      </c>
    </row>
    <row r="25" spans="1:16" s="2" customFormat="1" ht="43.5" thickTop="1" thickBot="1" x14ac:dyDescent="0.4">
      <c r="A25" s="168" t="s">
        <v>36</v>
      </c>
      <c r="B25" s="169" t="s">
        <v>37</v>
      </c>
      <c r="C25" s="170">
        <v>0</v>
      </c>
      <c r="D25" s="171">
        <f t="shared" si="13"/>
        <v>0</v>
      </c>
      <c r="E25" s="377">
        <f t="shared" si="14"/>
        <v>0</v>
      </c>
      <c r="F25" s="287">
        <v>0</v>
      </c>
      <c r="G25" s="173">
        <f t="shared" si="15"/>
        <v>0</v>
      </c>
      <c r="H25" s="174">
        <f t="shared" si="16"/>
        <v>0</v>
      </c>
      <c r="I25" s="257">
        <v>0</v>
      </c>
      <c r="J25" s="123">
        <f t="shared" si="20"/>
        <v>0</v>
      </c>
      <c r="K25" s="318">
        <f t="shared" si="21"/>
        <v>0</v>
      </c>
      <c r="L25" s="350">
        <f t="shared" si="17"/>
        <v>0</v>
      </c>
      <c r="M25" s="167">
        <f t="shared" si="18"/>
        <v>0</v>
      </c>
      <c r="N25" s="351">
        <f t="shared" si="19"/>
        <v>0</v>
      </c>
    </row>
    <row r="26" spans="1:16" s="2" customFormat="1" ht="22.5" thickTop="1" thickBot="1" x14ac:dyDescent="0.4">
      <c r="A26" s="168" t="s">
        <v>38</v>
      </c>
      <c r="B26" s="176" t="s">
        <v>39</v>
      </c>
      <c r="C26" s="177">
        <v>0</v>
      </c>
      <c r="D26" s="178">
        <f t="shared" si="13"/>
        <v>0</v>
      </c>
      <c r="E26" s="378">
        <f t="shared" si="14"/>
        <v>0</v>
      </c>
      <c r="F26" s="289">
        <v>0</v>
      </c>
      <c r="G26" s="180">
        <f t="shared" si="15"/>
        <v>0</v>
      </c>
      <c r="H26" s="181">
        <f t="shared" si="16"/>
        <v>0</v>
      </c>
      <c r="I26" s="258">
        <v>0</v>
      </c>
      <c r="J26" s="123">
        <f t="shared" si="20"/>
        <v>0</v>
      </c>
      <c r="K26" s="318">
        <f t="shared" si="21"/>
        <v>0</v>
      </c>
      <c r="L26" s="350">
        <f t="shared" si="17"/>
        <v>0</v>
      </c>
      <c r="M26" s="167">
        <f t="shared" si="18"/>
        <v>0</v>
      </c>
      <c r="N26" s="351">
        <f t="shared" si="19"/>
        <v>0</v>
      </c>
      <c r="P26" s="40"/>
    </row>
    <row r="27" spans="1:16" s="2" customFormat="1" ht="22.5" thickTop="1" thickBot="1" x14ac:dyDescent="0.4">
      <c r="A27" s="168" t="s">
        <v>40</v>
      </c>
      <c r="B27" s="176" t="s">
        <v>41</v>
      </c>
      <c r="C27" s="177">
        <v>0</v>
      </c>
      <c r="D27" s="178">
        <f t="shared" si="13"/>
        <v>0</v>
      </c>
      <c r="E27" s="378">
        <f t="shared" si="14"/>
        <v>0</v>
      </c>
      <c r="F27" s="289">
        <v>0</v>
      </c>
      <c r="G27" s="180">
        <f t="shared" si="15"/>
        <v>0</v>
      </c>
      <c r="H27" s="181">
        <f t="shared" si="16"/>
        <v>0</v>
      </c>
      <c r="I27" s="258">
        <f>C27-F27</f>
        <v>0</v>
      </c>
      <c r="J27" s="123">
        <f t="shared" si="20"/>
        <v>0</v>
      </c>
      <c r="K27" s="318">
        <f t="shared" si="21"/>
        <v>0</v>
      </c>
      <c r="L27" s="350">
        <f t="shared" si="17"/>
        <v>0</v>
      </c>
      <c r="M27" s="167">
        <f t="shared" si="18"/>
        <v>0</v>
      </c>
      <c r="N27" s="351">
        <f t="shared" si="19"/>
        <v>0</v>
      </c>
      <c r="P27" s="40"/>
    </row>
    <row r="28" spans="1:16" s="2" customFormat="1" ht="21.75" thickTop="1" x14ac:dyDescent="0.35">
      <c r="A28" s="183" t="s">
        <v>42</v>
      </c>
      <c r="B28" s="184" t="s">
        <v>43</v>
      </c>
      <c r="C28" s="185">
        <f>SUM(C29:C34)</f>
        <v>0</v>
      </c>
      <c r="D28" s="185">
        <f t="shared" ref="D28:K28" si="22">SUM(D29:D34)</f>
        <v>0</v>
      </c>
      <c r="E28" s="230">
        <f t="shared" si="22"/>
        <v>0</v>
      </c>
      <c r="F28" s="291">
        <f t="shared" si="22"/>
        <v>0</v>
      </c>
      <c r="G28" s="186">
        <f t="shared" si="22"/>
        <v>0</v>
      </c>
      <c r="H28" s="196">
        <f t="shared" si="22"/>
        <v>0</v>
      </c>
      <c r="I28" s="259">
        <f t="shared" si="22"/>
        <v>0</v>
      </c>
      <c r="J28" s="187">
        <f t="shared" si="22"/>
        <v>0</v>
      </c>
      <c r="K28" s="323">
        <f t="shared" si="22"/>
        <v>0</v>
      </c>
      <c r="L28" s="350">
        <f t="shared" si="17"/>
        <v>0</v>
      </c>
      <c r="M28" s="167">
        <f t="shared" si="18"/>
        <v>0</v>
      </c>
      <c r="N28" s="351">
        <f t="shared" si="19"/>
        <v>0</v>
      </c>
      <c r="P28" s="40"/>
    </row>
    <row r="29" spans="1:16" ht="21" x14ac:dyDescent="0.35">
      <c r="A29" s="13"/>
      <c r="B29" s="15" t="s">
        <v>44</v>
      </c>
      <c r="C29" s="57">
        <v>0</v>
      </c>
      <c r="D29" s="58">
        <f t="shared" si="13"/>
        <v>0</v>
      </c>
      <c r="E29" s="239">
        <f t="shared" si="14"/>
        <v>0</v>
      </c>
      <c r="F29" s="284">
        <v>0</v>
      </c>
      <c r="G29" s="60">
        <f t="shared" ref="G29:G32" si="23">F29*19%</f>
        <v>0</v>
      </c>
      <c r="H29" s="61">
        <f t="shared" ref="H29:H35" si="24">F29+G29</f>
        <v>0</v>
      </c>
      <c r="I29" s="256">
        <v>0</v>
      </c>
      <c r="J29" s="120">
        <f>I29*21%</f>
        <v>0</v>
      </c>
      <c r="K29" s="328">
        <f>I29+J29</f>
        <v>0</v>
      </c>
      <c r="L29" s="365">
        <f t="shared" si="17"/>
        <v>0</v>
      </c>
      <c r="M29" s="144">
        <f t="shared" si="18"/>
        <v>0</v>
      </c>
      <c r="N29" s="366">
        <f t="shared" si="19"/>
        <v>0</v>
      </c>
      <c r="P29" s="109"/>
    </row>
    <row r="30" spans="1:16" ht="21" x14ac:dyDescent="0.35">
      <c r="A30" s="13"/>
      <c r="B30" s="15" t="s">
        <v>45</v>
      </c>
      <c r="C30" s="57">
        <v>0</v>
      </c>
      <c r="D30" s="58">
        <f t="shared" si="13"/>
        <v>0</v>
      </c>
      <c r="E30" s="239">
        <f t="shared" si="14"/>
        <v>0</v>
      </c>
      <c r="F30" s="284">
        <v>0</v>
      </c>
      <c r="G30" s="60">
        <f t="shared" si="23"/>
        <v>0</v>
      </c>
      <c r="H30" s="61">
        <f t="shared" si="24"/>
        <v>0</v>
      </c>
      <c r="I30" s="256">
        <v>0</v>
      </c>
      <c r="J30" s="120">
        <f t="shared" ref="J30:J35" si="25">I30*21%</f>
        <v>0</v>
      </c>
      <c r="K30" s="328">
        <f t="shared" ref="K30:K35" si="26">I30+J30</f>
        <v>0</v>
      </c>
      <c r="L30" s="365">
        <f t="shared" si="17"/>
        <v>0</v>
      </c>
      <c r="M30" s="144">
        <f t="shared" si="18"/>
        <v>0</v>
      </c>
      <c r="N30" s="366">
        <f t="shared" si="19"/>
        <v>0</v>
      </c>
      <c r="P30" s="109"/>
    </row>
    <row r="31" spans="1:16" ht="42" x14ac:dyDescent="0.35">
      <c r="A31" s="13"/>
      <c r="B31" s="15" t="s">
        <v>46</v>
      </c>
      <c r="C31" s="74">
        <v>0</v>
      </c>
      <c r="D31" s="75">
        <f t="shared" si="13"/>
        <v>0</v>
      </c>
      <c r="E31" s="238">
        <f t="shared" si="14"/>
        <v>0</v>
      </c>
      <c r="F31" s="292">
        <v>0</v>
      </c>
      <c r="G31" s="77">
        <f t="shared" si="23"/>
        <v>0</v>
      </c>
      <c r="H31" s="78">
        <f t="shared" si="24"/>
        <v>0</v>
      </c>
      <c r="I31" s="260">
        <f>C31-F31</f>
        <v>0</v>
      </c>
      <c r="J31" s="120">
        <f t="shared" si="25"/>
        <v>0</v>
      </c>
      <c r="K31" s="328">
        <f t="shared" si="26"/>
        <v>0</v>
      </c>
      <c r="L31" s="365">
        <f t="shared" si="17"/>
        <v>0</v>
      </c>
      <c r="M31" s="144">
        <f t="shared" si="18"/>
        <v>0</v>
      </c>
      <c r="N31" s="366">
        <f t="shared" si="19"/>
        <v>0</v>
      </c>
      <c r="P31" s="109"/>
    </row>
    <row r="32" spans="1:16" ht="42" x14ac:dyDescent="0.35">
      <c r="A32" s="13"/>
      <c r="B32" s="15" t="s">
        <v>47</v>
      </c>
      <c r="C32" s="74">
        <v>0</v>
      </c>
      <c r="D32" s="75">
        <f t="shared" si="13"/>
        <v>0</v>
      </c>
      <c r="E32" s="238">
        <f t="shared" si="14"/>
        <v>0</v>
      </c>
      <c r="F32" s="292">
        <v>0</v>
      </c>
      <c r="G32" s="77">
        <f t="shared" si="23"/>
        <v>0</v>
      </c>
      <c r="H32" s="78">
        <f t="shared" si="24"/>
        <v>0</v>
      </c>
      <c r="I32" s="260">
        <f t="shared" ref="I32:I33" si="27">C32-F32</f>
        <v>0</v>
      </c>
      <c r="J32" s="120">
        <f t="shared" si="25"/>
        <v>0</v>
      </c>
      <c r="K32" s="328">
        <f t="shared" si="26"/>
        <v>0</v>
      </c>
      <c r="L32" s="365">
        <f t="shared" si="17"/>
        <v>0</v>
      </c>
      <c r="M32" s="144">
        <f t="shared" si="18"/>
        <v>0</v>
      </c>
      <c r="N32" s="366">
        <f t="shared" si="19"/>
        <v>0</v>
      </c>
      <c r="P32" s="109"/>
    </row>
    <row r="33" spans="1:16" ht="42" x14ac:dyDescent="0.35">
      <c r="A33" s="16"/>
      <c r="B33" s="17" t="s">
        <v>48</v>
      </c>
      <c r="C33" s="79">
        <v>0</v>
      </c>
      <c r="D33" s="80">
        <f t="shared" si="13"/>
        <v>0</v>
      </c>
      <c r="E33" s="379">
        <f t="shared" si="14"/>
        <v>0</v>
      </c>
      <c r="F33" s="292">
        <v>0</v>
      </c>
      <c r="G33" s="77">
        <v>0</v>
      </c>
      <c r="H33" s="78">
        <f t="shared" si="24"/>
        <v>0</v>
      </c>
      <c r="I33" s="260">
        <f t="shared" si="27"/>
        <v>0</v>
      </c>
      <c r="J33" s="120">
        <f t="shared" si="25"/>
        <v>0</v>
      </c>
      <c r="K33" s="328">
        <f t="shared" si="26"/>
        <v>0</v>
      </c>
      <c r="L33" s="365">
        <f t="shared" si="17"/>
        <v>0</v>
      </c>
      <c r="M33" s="144">
        <f t="shared" si="18"/>
        <v>0</v>
      </c>
      <c r="N33" s="366">
        <f t="shared" si="19"/>
        <v>0</v>
      </c>
      <c r="P33" s="109"/>
    </row>
    <row r="34" spans="1:16" ht="21.75" thickBot="1" x14ac:dyDescent="0.4">
      <c r="A34" s="18"/>
      <c r="B34" s="19" t="s">
        <v>49</v>
      </c>
      <c r="C34" s="64">
        <v>0</v>
      </c>
      <c r="D34" s="65">
        <f t="shared" si="13"/>
        <v>0</v>
      </c>
      <c r="E34" s="380">
        <f t="shared" si="14"/>
        <v>0</v>
      </c>
      <c r="F34" s="275">
        <v>0</v>
      </c>
      <c r="G34" s="44">
        <v>0</v>
      </c>
      <c r="H34" s="45">
        <f t="shared" si="24"/>
        <v>0</v>
      </c>
      <c r="I34" s="260">
        <f>C34-F34</f>
        <v>0</v>
      </c>
      <c r="J34" s="120">
        <f t="shared" si="25"/>
        <v>0</v>
      </c>
      <c r="K34" s="328">
        <f t="shared" si="26"/>
        <v>0</v>
      </c>
      <c r="L34" s="365">
        <f t="shared" si="17"/>
        <v>0</v>
      </c>
      <c r="M34" s="144">
        <f t="shared" si="18"/>
        <v>0</v>
      </c>
      <c r="N34" s="366">
        <f t="shared" si="19"/>
        <v>0</v>
      </c>
      <c r="P34" s="109"/>
    </row>
    <row r="35" spans="1:16" s="2" customFormat="1" ht="22.5" thickTop="1" thickBot="1" x14ac:dyDescent="0.4">
      <c r="A35" s="188" t="s">
        <v>50</v>
      </c>
      <c r="B35" s="189" t="s">
        <v>51</v>
      </c>
      <c r="C35" s="190">
        <v>3333.3339999999998</v>
      </c>
      <c r="D35" s="191">
        <f t="shared" si="13"/>
        <v>633.33345999999995</v>
      </c>
      <c r="E35" s="381">
        <f t="shared" si="14"/>
        <v>3966.6674599999997</v>
      </c>
      <c r="F35" s="387">
        <v>3333.33</v>
      </c>
      <c r="G35" s="180">
        <f>F35*0.19</f>
        <v>633.33270000000005</v>
      </c>
      <c r="H35" s="181">
        <f t="shared" si="24"/>
        <v>3966.6626999999999</v>
      </c>
      <c r="I35" s="386">
        <f>C35-F35</f>
        <v>3.9999999999054126E-3</v>
      </c>
      <c r="J35" s="123">
        <f t="shared" si="25"/>
        <v>8.3999999998013658E-4</v>
      </c>
      <c r="K35" s="318">
        <f t="shared" si="26"/>
        <v>4.8399999998855487E-3</v>
      </c>
      <c r="L35" s="350">
        <f t="shared" si="17"/>
        <v>3333.3339999999998</v>
      </c>
      <c r="M35" s="167">
        <f t="shared" si="18"/>
        <v>633.33353999999997</v>
      </c>
      <c r="N35" s="351">
        <f t="shared" si="19"/>
        <v>3966.6675399999999</v>
      </c>
      <c r="P35" s="40"/>
    </row>
    <row r="36" spans="1:16" s="2" customFormat="1" ht="21.75" thickTop="1" x14ac:dyDescent="0.35">
      <c r="A36" s="193" t="s">
        <v>52</v>
      </c>
      <c r="B36" s="194" t="s">
        <v>53</v>
      </c>
      <c r="C36" s="195">
        <f>SUM(C37:C38)</f>
        <v>30000</v>
      </c>
      <c r="D36" s="195">
        <f t="shared" ref="D36:K36" si="28">SUM(D37:D38)</f>
        <v>5700</v>
      </c>
      <c r="E36" s="233">
        <f t="shared" si="28"/>
        <v>35700</v>
      </c>
      <c r="F36" s="291">
        <f t="shared" si="28"/>
        <v>20000</v>
      </c>
      <c r="G36" s="186">
        <f t="shared" si="28"/>
        <v>3800</v>
      </c>
      <c r="H36" s="196">
        <f t="shared" si="28"/>
        <v>23800</v>
      </c>
      <c r="I36" s="259">
        <f t="shared" si="28"/>
        <v>10000</v>
      </c>
      <c r="J36" s="187">
        <f t="shared" si="28"/>
        <v>2100</v>
      </c>
      <c r="K36" s="323">
        <f t="shared" si="28"/>
        <v>12100</v>
      </c>
      <c r="L36" s="350">
        <f t="shared" si="17"/>
        <v>30000</v>
      </c>
      <c r="M36" s="167">
        <f t="shared" si="18"/>
        <v>5900</v>
      </c>
      <c r="N36" s="351">
        <f t="shared" si="19"/>
        <v>35900</v>
      </c>
      <c r="P36" s="40"/>
    </row>
    <row r="37" spans="1:16" ht="21.75" thickBot="1" x14ac:dyDescent="0.4">
      <c r="A37" s="16"/>
      <c r="B37" s="17" t="s">
        <v>54</v>
      </c>
      <c r="C37" s="62">
        <v>30000</v>
      </c>
      <c r="D37" s="63">
        <f>C37*19%</f>
        <v>5700</v>
      </c>
      <c r="E37" s="382">
        <f>C37+D37</f>
        <v>35700</v>
      </c>
      <c r="F37" s="284">
        <v>20000</v>
      </c>
      <c r="G37" s="44">
        <f t="shared" ref="G37:G38" si="29">F37*19%</f>
        <v>3800</v>
      </c>
      <c r="H37" s="61">
        <f t="shared" ref="H37:H38" si="30">F37+G37</f>
        <v>23800</v>
      </c>
      <c r="I37" s="256">
        <f>C37-F37</f>
        <v>10000</v>
      </c>
      <c r="J37" s="120">
        <f>I37*21%</f>
        <v>2100</v>
      </c>
      <c r="K37" s="328">
        <f>I37+J37</f>
        <v>12100</v>
      </c>
      <c r="L37" s="365">
        <f t="shared" si="17"/>
        <v>30000</v>
      </c>
      <c r="M37" s="144">
        <f t="shared" si="18"/>
        <v>5900</v>
      </c>
      <c r="N37" s="366">
        <f t="shared" si="19"/>
        <v>35900</v>
      </c>
      <c r="P37" s="109"/>
    </row>
    <row r="38" spans="1:16" ht="22.5" thickTop="1" thickBot="1" x14ac:dyDescent="0.4">
      <c r="A38" s="18"/>
      <c r="B38" s="19" t="s">
        <v>55</v>
      </c>
      <c r="C38" s="64">
        <v>0</v>
      </c>
      <c r="D38" s="65">
        <f t="shared" si="13"/>
        <v>0</v>
      </c>
      <c r="E38" s="380">
        <f t="shared" si="14"/>
        <v>0</v>
      </c>
      <c r="F38" s="275">
        <v>0</v>
      </c>
      <c r="G38" s="44">
        <f t="shared" si="29"/>
        <v>0</v>
      </c>
      <c r="H38" s="45">
        <f t="shared" si="30"/>
        <v>0</v>
      </c>
      <c r="I38" s="250">
        <v>0</v>
      </c>
      <c r="J38" s="120">
        <f>I38*21%</f>
        <v>0</v>
      </c>
      <c r="K38" s="328">
        <f>I38+J38</f>
        <v>0</v>
      </c>
      <c r="L38" s="365">
        <f t="shared" si="17"/>
        <v>0</v>
      </c>
      <c r="M38" s="144">
        <f t="shared" si="18"/>
        <v>0</v>
      </c>
      <c r="N38" s="366">
        <f t="shared" si="19"/>
        <v>0</v>
      </c>
      <c r="P38" s="109"/>
    </row>
    <row r="39" spans="1:16" s="2" customFormat="1" ht="21.75" thickTop="1" x14ac:dyDescent="0.35">
      <c r="A39" s="193" t="s">
        <v>56</v>
      </c>
      <c r="B39" s="194" t="s">
        <v>57</v>
      </c>
      <c r="C39" s="195">
        <f t="shared" ref="C39:H39" si="31">C40+C43</f>
        <v>0</v>
      </c>
      <c r="D39" s="195">
        <f t="shared" si="31"/>
        <v>0</v>
      </c>
      <c r="E39" s="233">
        <f t="shared" si="31"/>
        <v>0</v>
      </c>
      <c r="F39" s="291">
        <f t="shared" si="31"/>
        <v>0</v>
      </c>
      <c r="G39" s="186">
        <f t="shared" si="31"/>
        <v>0</v>
      </c>
      <c r="H39" s="196">
        <f t="shared" si="31"/>
        <v>0</v>
      </c>
      <c r="I39" s="259">
        <f>C39-F39</f>
        <v>0</v>
      </c>
      <c r="J39" s="187">
        <f t="shared" ref="J39:K39" si="32">D39-G39</f>
        <v>0</v>
      </c>
      <c r="K39" s="323">
        <f t="shared" si="32"/>
        <v>0</v>
      </c>
      <c r="L39" s="350">
        <f t="shared" si="17"/>
        <v>0</v>
      </c>
      <c r="M39" s="167">
        <f t="shared" si="18"/>
        <v>0</v>
      </c>
      <c r="N39" s="351">
        <f t="shared" si="19"/>
        <v>0</v>
      </c>
      <c r="P39" s="40"/>
    </row>
    <row r="40" spans="1:16" ht="21" x14ac:dyDescent="0.35">
      <c r="A40" s="16"/>
      <c r="B40" s="22" t="s">
        <v>58</v>
      </c>
      <c r="C40" s="67">
        <f>C41+C42</f>
        <v>0</v>
      </c>
      <c r="D40" s="67">
        <f t="shared" ref="D40:K40" si="33">D41+D42</f>
        <v>0</v>
      </c>
      <c r="E40" s="235">
        <f t="shared" si="33"/>
        <v>0</v>
      </c>
      <c r="F40" s="296">
        <f t="shared" si="33"/>
        <v>0</v>
      </c>
      <c r="G40" s="56">
        <f t="shared" si="33"/>
        <v>0</v>
      </c>
      <c r="H40" s="297">
        <f t="shared" si="33"/>
        <v>0</v>
      </c>
      <c r="I40" s="262">
        <f t="shared" si="33"/>
        <v>0</v>
      </c>
      <c r="J40" s="119">
        <f t="shared" si="33"/>
        <v>0</v>
      </c>
      <c r="K40" s="326">
        <f t="shared" si="33"/>
        <v>0</v>
      </c>
      <c r="L40" s="365">
        <f t="shared" si="17"/>
        <v>0</v>
      </c>
      <c r="M40" s="144">
        <f t="shared" si="18"/>
        <v>0</v>
      </c>
      <c r="N40" s="366">
        <f t="shared" si="19"/>
        <v>0</v>
      </c>
      <c r="P40" s="109"/>
    </row>
    <row r="41" spans="1:16" ht="21" x14ac:dyDescent="0.35">
      <c r="A41" s="16"/>
      <c r="B41" s="22" t="s">
        <v>59</v>
      </c>
      <c r="C41" s="62">
        <v>0</v>
      </c>
      <c r="D41" s="63">
        <f t="shared" si="13"/>
        <v>0</v>
      </c>
      <c r="E41" s="382">
        <f t="shared" si="14"/>
        <v>0</v>
      </c>
      <c r="F41" s="284">
        <v>0</v>
      </c>
      <c r="G41" s="60">
        <v>0</v>
      </c>
      <c r="H41" s="61">
        <f t="shared" ref="H41:H43" si="34">F41+G41</f>
        <v>0</v>
      </c>
      <c r="I41" s="256">
        <f>C41-F41</f>
        <v>0</v>
      </c>
      <c r="J41" s="120">
        <f>I41*21%</f>
        <v>0</v>
      </c>
      <c r="K41" s="328">
        <f>I41+J41</f>
        <v>0</v>
      </c>
      <c r="L41" s="365">
        <f t="shared" si="17"/>
        <v>0</v>
      </c>
      <c r="M41" s="144">
        <f t="shared" si="18"/>
        <v>0</v>
      </c>
      <c r="N41" s="366">
        <f t="shared" si="19"/>
        <v>0</v>
      </c>
      <c r="P41" s="109"/>
    </row>
    <row r="42" spans="1:16" ht="63" x14ac:dyDescent="0.35">
      <c r="A42" s="13"/>
      <c r="B42" s="15" t="s">
        <v>60</v>
      </c>
      <c r="C42" s="74">
        <v>0</v>
      </c>
      <c r="D42" s="75">
        <f t="shared" si="13"/>
        <v>0</v>
      </c>
      <c r="E42" s="238">
        <f t="shared" si="14"/>
        <v>0</v>
      </c>
      <c r="F42" s="292">
        <v>0</v>
      </c>
      <c r="G42" s="77">
        <f t="shared" ref="G42" si="35">F42*19%</f>
        <v>0</v>
      </c>
      <c r="H42" s="78">
        <f t="shared" si="34"/>
        <v>0</v>
      </c>
      <c r="I42" s="256">
        <f t="shared" ref="I42:I43" si="36">C42-F42</f>
        <v>0</v>
      </c>
      <c r="J42" s="120">
        <f t="shared" ref="J42:J43" si="37">I42*21%</f>
        <v>0</v>
      </c>
      <c r="K42" s="328">
        <f t="shared" ref="K42:K43" si="38">I42+J42</f>
        <v>0</v>
      </c>
      <c r="L42" s="365">
        <f t="shared" si="17"/>
        <v>0</v>
      </c>
      <c r="M42" s="144">
        <f t="shared" si="18"/>
        <v>0</v>
      </c>
      <c r="N42" s="366">
        <f t="shared" si="19"/>
        <v>0</v>
      </c>
      <c r="P42" s="109"/>
    </row>
    <row r="43" spans="1:16" ht="21" x14ac:dyDescent="0.35">
      <c r="A43" s="405"/>
      <c r="B43" s="406" t="s">
        <v>61</v>
      </c>
      <c r="C43" s="407">
        <v>0</v>
      </c>
      <c r="D43" s="408">
        <f t="shared" si="13"/>
        <v>0</v>
      </c>
      <c r="E43" s="409">
        <f t="shared" si="14"/>
        <v>0</v>
      </c>
      <c r="F43" s="410">
        <v>0</v>
      </c>
      <c r="G43" s="411">
        <v>0</v>
      </c>
      <c r="H43" s="412">
        <f t="shared" si="34"/>
        <v>0</v>
      </c>
      <c r="I43" s="420">
        <f t="shared" si="36"/>
        <v>0</v>
      </c>
      <c r="J43" s="421">
        <f t="shared" si="37"/>
        <v>0</v>
      </c>
      <c r="K43" s="422">
        <f t="shared" si="38"/>
        <v>0</v>
      </c>
      <c r="L43" s="413">
        <f t="shared" si="17"/>
        <v>0</v>
      </c>
      <c r="M43" s="414">
        <f t="shared" si="18"/>
        <v>0</v>
      </c>
      <c r="N43" s="415">
        <f t="shared" si="19"/>
        <v>0</v>
      </c>
      <c r="P43" s="109"/>
    </row>
    <row r="44" spans="1:16" ht="42.75" thickBot="1" x14ac:dyDescent="0.4">
      <c r="A44" s="416"/>
      <c r="B44" s="23" t="s">
        <v>141</v>
      </c>
      <c r="C44" s="41">
        <v>0</v>
      </c>
      <c r="D44" s="42">
        <f t="shared" ref="D44" si="39">C44*19%</f>
        <v>0</v>
      </c>
      <c r="E44" s="220">
        <f t="shared" ref="E44" si="40">C44+D44</f>
        <v>0</v>
      </c>
      <c r="F44" s="275">
        <v>0</v>
      </c>
      <c r="G44" s="44">
        <v>0</v>
      </c>
      <c r="H44" s="45">
        <f t="shared" ref="H44" si="41">F44+G44</f>
        <v>0</v>
      </c>
      <c r="I44" s="250">
        <f t="shared" ref="I44" si="42">C44-F44</f>
        <v>0</v>
      </c>
      <c r="J44" s="115">
        <f t="shared" ref="J44" si="43">I44*21%</f>
        <v>0</v>
      </c>
      <c r="K44" s="313">
        <f t="shared" ref="K44" si="44">I44+J44</f>
        <v>0</v>
      </c>
      <c r="L44" s="417">
        <f t="shared" ref="L44" si="45">F44+I44</f>
        <v>0</v>
      </c>
      <c r="M44" s="418">
        <f t="shared" ref="M44" si="46">G44+J44</f>
        <v>0</v>
      </c>
      <c r="N44" s="419">
        <f t="shared" ref="N44" si="47">H44+K44</f>
        <v>0</v>
      </c>
      <c r="P44" s="109"/>
    </row>
    <row r="45" spans="1:16" ht="22.5" thickTop="1" thickBot="1" x14ac:dyDescent="0.4">
      <c r="A45" s="467" t="s">
        <v>62</v>
      </c>
      <c r="B45" s="468"/>
      <c r="C45" s="50">
        <f t="shared" ref="C45:N45" si="48">C21+C25+C26+C27+C28+C35+C36+C39</f>
        <v>33333.334000000003</v>
      </c>
      <c r="D45" s="50">
        <f t="shared" si="48"/>
        <v>6333.3334599999998</v>
      </c>
      <c r="E45" s="223">
        <f t="shared" si="48"/>
        <v>39666.667459999997</v>
      </c>
      <c r="F45" s="278">
        <f t="shared" si="48"/>
        <v>23333.33</v>
      </c>
      <c r="G45" s="51">
        <f t="shared" si="48"/>
        <v>4433.3326999999999</v>
      </c>
      <c r="H45" s="52">
        <f t="shared" si="48"/>
        <v>27766.662700000001</v>
      </c>
      <c r="I45" s="253">
        <f t="shared" si="48"/>
        <v>10000.004000000001</v>
      </c>
      <c r="J45" s="116">
        <f t="shared" si="48"/>
        <v>2100.0008400000002</v>
      </c>
      <c r="K45" s="316">
        <f t="shared" si="48"/>
        <v>12100.00484</v>
      </c>
      <c r="L45" s="345">
        <f t="shared" si="48"/>
        <v>33333.334000000003</v>
      </c>
      <c r="M45" s="145">
        <f t="shared" si="48"/>
        <v>6533.3335399999996</v>
      </c>
      <c r="N45" s="160">
        <f t="shared" si="48"/>
        <v>39866.667540000002</v>
      </c>
      <c r="P45" s="109"/>
    </row>
    <row r="46" spans="1:16" ht="21" x14ac:dyDescent="0.25">
      <c r="A46" s="438" t="s">
        <v>63</v>
      </c>
      <c r="B46" s="439"/>
      <c r="C46" s="439"/>
      <c r="D46" s="439"/>
      <c r="E46" s="439"/>
      <c r="F46" s="279"/>
      <c r="G46" s="280"/>
      <c r="H46" s="281"/>
      <c r="I46" s="117"/>
      <c r="J46" s="117"/>
      <c r="K46" s="117"/>
      <c r="L46" s="346"/>
      <c r="M46" s="347"/>
      <c r="N46" s="348"/>
      <c r="P46" s="109"/>
    </row>
    <row r="47" spans="1:16" ht="21" customHeight="1" x14ac:dyDescent="0.35">
      <c r="A47" s="37" t="s">
        <v>64</v>
      </c>
      <c r="B47" s="404" t="s">
        <v>65</v>
      </c>
      <c r="C47" s="87">
        <f>C48+C58+C71+C72</f>
        <v>617376.88</v>
      </c>
      <c r="D47" s="87">
        <f t="shared" ref="D47:N47" si="49">D48+D58+D71+D72</f>
        <v>117301.6072</v>
      </c>
      <c r="E47" s="87">
        <f t="shared" si="49"/>
        <v>734678.48719999997</v>
      </c>
      <c r="F47" s="88">
        <f t="shared" si="49"/>
        <v>96094</v>
      </c>
      <c r="G47" s="88">
        <f t="shared" si="49"/>
        <v>18257.86</v>
      </c>
      <c r="H47" s="88">
        <f t="shared" si="49"/>
        <v>114351.86</v>
      </c>
      <c r="I47" s="122">
        <f>I48+I58+I71+I72</f>
        <v>525602.80000000005</v>
      </c>
      <c r="J47" s="122">
        <f t="shared" si="49"/>
        <v>110376.588</v>
      </c>
      <c r="K47" s="122">
        <f t="shared" si="49"/>
        <v>635979.38799999992</v>
      </c>
      <c r="L47" s="146">
        <f t="shared" si="49"/>
        <v>621696.80000000005</v>
      </c>
      <c r="M47" s="146">
        <f t="shared" si="49"/>
        <v>128634.448</v>
      </c>
      <c r="N47" s="146">
        <f t="shared" si="49"/>
        <v>750331.24799999991</v>
      </c>
      <c r="P47" s="109"/>
    </row>
    <row r="48" spans="1:16" ht="26.25" customHeight="1" x14ac:dyDescent="0.35">
      <c r="A48" s="197"/>
      <c r="B48" s="34" t="s">
        <v>111</v>
      </c>
      <c r="C48" s="87">
        <f>SUM(C49:C57)</f>
        <v>0</v>
      </c>
      <c r="D48" s="89">
        <f>C48*0.19</f>
        <v>0</v>
      </c>
      <c r="E48" s="225">
        <f>C48+D48</f>
        <v>0</v>
      </c>
      <c r="F48" s="298">
        <f>SUM(F49:F57)</f>
        <v>0</v>
      </c>
      <c r="G48" s="90">
        <v>0</v>
      </c>
      <c r="H48" s="91">
        <f t="shared" ref="H48:H73" si="50">F48+G48</f>
        <v>0</v>
      </c>
      <c r="I48" s="263">
        <f>SUM(I49:I57)</f>
        <v>0</v>
      </c>
      <c r="J48" s="123">
        <f>I48*0.21</f>
        <v>0</v>
      </c>
      <c r="K48" s="318">
        <f t="shared" ref="K48" si="51">I48+J48</f>
        <v>0</v>
      </c>
      <c r="L48" s="367">
        <f t="shared" ref="L48:L82" si="52">F48+I48</f>
        <v>0</v>
      </c>
      <c r="M48" s="146">
        <f t="shared" ref="M48:M82" si="53">G48+J48</f>
        <v>0</v>
      </c>
      <c r="N48" s="368">
        <f t="shared" ref="N48:N82" si="54">H48+K48</f>
        <v>0</v>
      </c>
      <c r="P48" s="109"/>
    </row>
    <row r="49" spans="1:16" ht="0.75" customHeight="1" x14ac:dyDescent="0.35">
      <c r="A49" s="197"/>
      <c r="B49" s="35" t="s">
        <v>112</v>
      </c>
      <c r="C49" s="97">
        <v>0</v>
      </c>
      <c r="D49" s="92">
        <f>C49*0.19</f>
        <v>0</v>
      </c>
      <c r="E49" s="383">
        <f>C49+D49</f>
        <v>0</v>
      </c>
      <c r="F49" s="300">
        <v>0</v>
      </c>
      <c r="G49" s="99">
        <f>F49*19%</f>
        <v>0</v>
      </c>
      <c r="H49" s="100">
        <f>F49+G49</f>
        <v>0</v>
      </c>
      <c r="I49" s="264">
        <f>C49-F49</f>
        <v>0</v>
      </c>
      <c r="J49" s="127">
        <f>I49*0.21</f>
        <v>0</v>
      </c>
      <c r="K49" s="389">
        <f>I49+J49</f>
        <v>0</v>
      </c>
      <c r="L49" s="369">
        <f t="shared" si="52"/>
        <v>0</v>
      </c>
      <c r="M49" s="164">
        <f t="shared" si="53"/>
        <v>0</v>
      </c>
      <c r="N49" s="370">
        <f t="shared" si="54"/>
        <v>0</v>
      </c>
      <c r="P49" s="109"/>
    </row>
    <row r="50" spans="1:16" ht="30" hidden="1" customHeight="1" x14ac:dyDescent="0.35">
      <c r="A50" s="197"/>
      <c r="B50" s="35" t="s">
        <v>113</v>
      </c>
      <c r="C50" s="97">
        <v>0</v>
      </c>
      <c r="D50" s="92">
        <f t="shared" ref="D50:D71" si="55">C50*0.19</f>
        <v>0</v>
      </c>
      <c r="E50" s="383">
        <f t="shared" ref="E50:E82" si="56">C50+D50</f>
        <v>0</v>
      </c>
      <c r="F50" s="300">
        <v>0</v>
      </c>
      <c r="G50" s="99">
        <f t="shared" ref="G50:G70" si="57">F50*19%</f>
        <v>0</v>
      </c>
      <c r="H50" s="100">
        <f t="shared" ref="H50:H70" si="58">F50+G50</f>
        <v>0</v>
      </c>
      <c r="I50" s="264">
        <f t="shared" ref="I50:I57" si="59">C50-F50</f>
        <v>0</v>
      </c>
      <c r="J50" s="127">
        <f t="shared" ref="J50:J82" si="60">I50*0.21</f>
        <v>0</v>
      </c>
      <c r="K50" s="389">
        <f t="shared" ref="K50:K82" si="61">I50+J50</f>
        <v>0</v>
      </c>
      <c r="L50" s="369">
        <f t="shared" si="52"/>
        <v>0</v>
      </c>
      <c r="M50" s="164">
        <f t="shared" si="53"/>
        <v>0</v>
      </c>
      <c r="N50" s="370">
        <f t="shared" si="54"/>
        <v>0</v>
      </c>
      <c r="P50" s="109"/>
    </row>
    <row r="51" spans="1:16" ht="28.5" hidden="1" customHeight="1" x14ac:dyDescent="0.35">
      <c r="A51" s="197"/>
      <c r="B51" s="35" t="s">
        <v>114</v>
      </c>
      <c r="C51" s="97">
        <v>0</v>
      </c>
      <c r="D51" s="92">
        <f t="shared" si="55"/>
        <v>0</v>
      </c>
      <c r="E51" s="383">
        <f t="shared" si="56"/>
        <v>0</v>
      </c>
      <c r="F51" s="300">
        <v>0</v>
      </c>
      <c r="G51" s="99">
        <f t="shared" si="57"/>
        <v>0</v>
      </c>
      <c r="H51" s="100">
        <f t="shared" si="58"/>
        <v>0</v>
      </c>
      <c r="I51" s="264">
        <f t="shared" si="59"/>
        <v>0</v>
      </c>
      <c r="J51" s="127">
        <f t="shared" si="60"/>
        <v>0</v>
      </c>
      <c r="K51" s="389">
        <f t="shared" si="61"/>
        <v>0</v>
      </c>
      <c r="L51" s="369">
        <f t="shared" si="52"/>
        <v>0</v>
      </c>
      <c r="M51" s="164">
        <f t="shared" si="53"/>
        <v>0</v>
      </c>
      <c r="N51" s="370">
        <f t="shared" si="54"/>
        <v>0</v>
      </c>
      <c r="P51" s="109"/>
    </row>
    <row r="52" spans="1:16" ht="26.25" hidden="1" customHeight="1" x14ac:dyDescent="0.35">
      <c r="A52" s="197"/>
      <c r="B52" s="35" t="s">
        <v>115</v>
      </c>
      <c r="C52" s="97">
        <v>0</v>
      </c>
      <c r="D52" s="92">
        <f t="shared" si="55"/>
        <v>0</v>
      </c>
      <c r="E52" s="383">
        <f t="shared" si="56"/>
        <v>0</v>
      </c>
      <c r="F52" s="300">
        <v>0</v>
      </c>
      <c r="G52" s="99">
        <f t="shared" si="57"/>
        <v>0</v>
      </c>
      <c r="H52" s="100">
        <f t="shared" si="58"/>
        <v>0</v>
      </c>
      <c r="I52" s="264">
        <f t="shared" si="59"/>
        <v>0</v>
      </c>
      <c r="J52" s="127">
        <f t="shared" si="60"/>
        <v>0</v>
      </c>
      <c r="K52" s="389">
        <f t="shared" si="61"/>
        <v>0</v>
      </c>
      <c r="L52" s="369">
        <f t="shared" si="52"/>
        <v>0</v>
      </c>
      <c r="M52" s="164">
        <f t="shared" si="53"/>
        <v>0</v>
      </c>
      <c r="N52" s="370">
        <f t="shared" si="54"/>
        <v>0</v>
      </c>
      <c r="P52" s="109"/>
    </row>
    <row r="53" spans="1:16" ht="20.25" hidden="1" customHeight="1" x14ac:dyDescent="0.35">
      <c r="A53" s="197"/>
      <c r="B53" s="35" t="s">
        <v>116</v>
      </c>
      <c r="C53" s="97">
        <v>0</v>
      </c>
      <c r="D53" s="92">
        <f t="shared" si="55"/>
        <v>0</v>
      </c>
      <c r="E53" s="383">
        <f t="shared" si="56"/>
        <v>0</v>
      </c>
      <c r="F53" s="300">
        <v>0</v>
      </c>
      <c r="G53" s="99">
        <f t="shared" si="57"/>
        <v>0</v>
      </c>
      <c r="H53" s="100">
        <f t="shared" si="58"/>
        <v>0</v>
      </c>
      <c r="I53" s="264">
        <f t="shared" si="59"/>
        <v>0</v>
      </c>
      <c r="J53" s="127">
        <f t="shared" si="60"/>
        <v>0</v>
      </c>
      <c r="K53" s="389">
        <f t="shared" si="61"/>
        <v>0</v>
      </c>
      <c r="L53" s="369">
        <f t="shared" si="52"/>
        <v>0</v>
      </c>
      <c r="M53" s="164">
        <f t="shared" si="53"/>
        <v>0</v>
      </c>
      <c r="N53" s="370">
        <f t="shared" si="54"/>
        <v>0</v>
      </c>
      <c r="P53" s="109"/>
    </row>
    <row r="54" spans="1:16" ht="28.5" hidden="1" customHeight="1" x14ac:dyDescent="0.35">
      <c r="A54" s="197"/>
      <c r="B54" s="35" t="s">
        <v>117</v>
      </c>
      <c r="C54" s="97">
        <v>0</v>
      </c>
      <c r="D54" s="92">
        <f t="shared" si="55"/>
        <v>0</v>
      </c>
      <c r="E54" s="383">
        <f t="shared" si="56"/>
        <v>0</v>
      </c>
      <c r="F54" s="300">
        <v>0</v>
      </c>
      <c r="G54" s="99">
        <f t="shared" si="57"/>
        <v>0</v>
      </c>
      <c r="H54" s="100">
        <f t="shared" si="58"/>
        <v>0</v>
      </c>
      <c r="I54" s="264">
        <f t="shared" si="59"/>
        <v>0</v>
      </c>
      <c r="J54" s="127">
        <f t="shared" si="60"/>
        <v>0</v>
      </c>
      <c r="K54" s="389">
        <f t="shared" si="61"/>
        <v>0</v>
      </c>
      <c r="L54" s="369">
        <f t="shared" si="52"/>
        <v>0</v>
      </c>
      <c r="M54" s="164">
        <f t="shared" si="53"/>
        <v>0</v>
      </c>
      <c r="N54" s="370">
        <f t="shared" si="54"/>
        <v>0</v>
      </c>
      <c r="P54" s="109"/>
    </row>
    <row r="55" spans="1:16" ht="26.25" hidden="1" customHeight="1" x14ac:dyDescent="0.35">
      <c r="A55" s="197"/>
      <c r="B55" s="35" t="s">
        <v>118</v>
      </c>
      <c r="C55" s="97">
        <v>0</v>
      </c>
      <c r="D55" s="92">
        <f t="shared" si="55"/>
        <v>0</v>
      </c>
      <c r="E55" s="383">
        <f t="shared" si="56"/>
        <v>0</v>
      </c>
      <c r="F55" s="300">
        <v>0</v>
      </c>
      <c r="G55" s="99">
        <f t="shared" si="57"/>
        <v>0</v>
      </c>
      <c r="H55" s="100">
        <f t="shared" si="58"/>
        <v>0</v>
      </c>
      <c r="I55" s="264">
        <f t="shared" si="59"/>
        <v>0</v>
      </c>
      <c r="J55" s="127">
        <f t="shared" si="60"/>
        <v>0</v>
      </c>
      <c r="K55" s="389">
        <f t="shared" si="61"/>
        <v>0</v>
      </c>
      <c r="L55" s="369">
        <f t="shared" si="52"/>
        <v>0</v>
      </c>
      <c r="M55" s="164">
        <f t="shared" si="53"/>
        <v>0</v>
      </c>
      <c r="N55" s="370">
        <f t="shared" si="54"/>
        <v>0</v>
      </c>
      <c r="P55" s="109"/>
    </row>
    <row r="56" spans="1:16" ht="25.5" hidden="1" customHeight="1" x14ac:dyDescent="0.35">
      <c r="A56" s="197"/>
      <c r="B56" s="35" t="s">
        <v>119</v>
      </c>
      <c r="C56" s="97">
        <v>0</v>
      </c>
      <c r="D56" s="92">
        <f t="shared" si="55"/>
        <v>0</v>
      </c>
      <c r="E56" s="383">
        <f t="shared" si="56"/>
        <v>0</v>
      </c>
      <c r="F56" s="300">
        <v>0</v>
      </c>
      <c r="G56" s="99">
        <f t="shared" si="57"/>
        <v>0</v>
      </c>
      <c r="H56" s="100">
        <f t="shared" si="58"/>
        <v>0</v>
      </c>
      <c r="I56" s="264">
        <f t="shared" si="59"/>
        <v>0</v>
      </c>
      <c r="J56" s="127">
        <f t="shared" si="60"/>
        <v>0</v>
      </c>
      <c r="K56" s="389">
        <f t="shared" si="61"/>
        <v>0</v>
      </c>
      <c r="L56" s="369">
        <f t="shared" si="52"/>
        <v>0</v>
      </c>
      <c r="M56" s="164">
        <f t="shared" si="53"/>
        <v>0</v>
      </c>
      <c r="N56" s="370">
        <f t="shared" si="54"/>
        <v>0</v>
      </c>
      <c r="P56" s="109"/>
    </row>
    <row r="57" spans="1:16" ht="24" hidden="1" customHeight="1" x14ac:dyDescent="0.35">
      <c r="A57" s="197"/>
      <c r="B57" s="35" t="s">
        <v>120</v>
      </c>
      <c r="C57" s="97">
        <v>0</v>
      </c>
      <c r="D57" s="92">
        <f t="shared" si="55"/>
        <v>0</v>
      </c>
      <c r="E57" s="383">
        <f t="shared" si="56"/>
        <v>0</v>
      </c>
      <c r="F57" s="300">
        <v>0</v>
      </c>
      <c r="G57" s="99">
        <f t="shared" si="57"/>
        <v>0</v>
      </c>
      <c r="H57" s="100">
        <f t="shared" si="58"/>
        <v>0</v>
      </c>
      <c r="I57" s="264">
        <f t="shared" si="59"/>
        <v>0</v>
      </c>
      <c r="J57" s="127">
        <f t="shared" si="60"/>
        <v>0</v>
      </c>
      <c r="K57" s="389">
        <f t="shared" si="61"/>
        <v>0</v>
      </c>
      <c r="L57" s="369">
        <f t="shared" si="52"/>
        <v>0</v>
      </c>
      <c r="M57" s="164">
        <f t="shared" si="53"/>
        <v>0</v>
      </c>
      <c r="N57" s="370">
        <f t="shared" si="54"/>
        <v>0</v>
      </c>
      <c r="P57" s="109"/>
    </row>
    <row r="58" spans="1:16" ht="32.25" customHeight="1" x14ac:dyDescent="0.35">
      <c r="A58" s="197"/>
      <c r="B58" s="36" t="s">
        <v>121</v>
      </c>
      <c r="C58" s="87">
        <f>SUM(C59:C70)</f>
        <v>81681.39</v>
      </c>
      <c r="D58" s="89">
        <f t="shared" si="55"/>
        <v>15519.464099999999</v>
      </c>
      <c r="E58" s="225">
        <f t="shared" si="56"/>
        <v>97200.854099999997</v>
      </c>
      <c r="F58" s="298">
        <f>SUM(F59:F70)</f>
        <v>65444.259999999995</v>
      </c>
      <c r="G58" s="90">
        <f t="shared" si="57"/>
        <v>12434.409399999999</v>
      </c>
      <c r="H58" s="91">
        <f t="shared" si="58"/>
        <v>77878.669399999999</v>
      </c>
      <c r="I58" s="263">
        <f>SUM(I59:I70)</f>
        <v>16237.130000000005</v>
      </c>
      <c r="J58" s="123">
        <f t="shared" si="60"/>
        <v>3409.7973000000006</v>
      </c>
      <c r="K58" s="318">
        <f t="shared" si="61"/>
        <v>19646.927300000007</v>
      </c>
      <c r="L58" s="367">
        <f t="shared" si="52"/>
        <v>81681.39</v>
      </c>
      <c r="M58" s="146">
        <f t="shared" si="53"/>
        <v>15844.206699999999</v>
      </c>
      <c r="N58" s="368">
        <f t="shared" si="54"/>
        <v>97525.596700000009</v>
      </c>
      <c r="P58" s="109"/>
    </row>
    <row r="59" spans="1:16" ht="0.75" customHeight="1" x14ac:dyDescent="0.35">
      <c r="A59" s="197"/>
      <c r="B59" s="35" t="s">
        <v>131</v>
      </c>
      <c r="C59" s="97">
        <v>53804.73</v>
      </c>
      <c r="D59" s="92">
        <f t="shared" si="55"/>
        <v>10222.898700000002</v>
      </c>
      <c r="E59" s="383">
        <f t="shared" si="56"/>
        <v>64027.628700000001</v>
      </c>
      <c r="F59" s="300">
        <v>37567.599999999999</v>
      </c>
      <c r="G59" s="99">
        <f t="shared" si="57"/>
        <v>7137.8440000000001</v>
      </c>
      <c r="H59" s="100">
        <f t="shared" si="58"/>
        <v>44705.443999999996</v>
      </c>
      <c r="I59" s="264">
        <f>C59-F59</f>
        <v>16237.130000000005</v>
      </c>
      <c r="J59" s="127">
        <f t="shared" si="60"/>
        <v>3409.7973000000006</v>
      </c>
      <c r="K59" s="389">
        <f t="shared" si="61"/>
        <v>19646.927300000007</v>
      </c>
      <c r="L59" s="369">
        <f t="shared" si="52"/>
        <v>53804.73</v>
      </c>
      <c r="M59" s="164">
        <f t="shared" si="53"/>
        <v>10547.641300000001</v>
      </c>
      <c r="N59" s="370">
        <f t="shared" si="54"/>
        <v>64352.371299999999</v>
      </c>
      <c r="P59" s="109"/>
    </row>
    <row r="60" spans="1:16" ht="24" hidden="1" customHeight="1" x14ac:dyDescent="0.35">
      <c r="A60" s="197"/>
      <c r="B60" s="35" t="s">
        <v>132</v>
      </c>
      <c r="C60" s="97">
        <v>21400.880000000001</v>
      </c>
      <c r="D60" s="92">
        <f t="shared" si="55"/>
        <v>4066.1672000000003</v>
      </c>
      <c r="E60" s="383">
        <f t="shared" si="56"/>
        <v>25467.047200000001</v>
      </c>
      <c r="F60" s="300">
        <f>18741.77+644.34+2014.77</f>
        <v>21400.880000000001</v>
      </c>
      <c r="G60" s="99">
        <f t="shared" si="57"/>
        <v>4066.1672000000003</v>
      </c>
      <c r="H60" s="100">
        <f t="shared" si="58"/>
        <v>25467.047200000001</v>
      </c>
      <c r="I60" s="264">
        <f t="shared" ref="I60:I73" si="62">C60-F60</f>
        <v>0</v>
      </c>
      <c r="J60" s="127">
        <f t="shared" si="60"/>
        <v>0</v>
      </c>
      <c r="K60" s="389">
        <f t="shared" si="61"/>
        <v>0</v>
      </c>
      <c r="L60" s="369">
        <f t="shared" si="52"/>
        <v>21400.880000000001</v>
      </c>
      <c r="M60" s="164">
        <f t="shared" si="53"/>
        <v>4066.1672000000003</v>
      </c>
      <c r="N60" s="370">
        <f t="shared" si="54"/>
        <v>25467.047200000001</v>
      </c>
      <c r="P60" s="109"/>
    </row>
    <row r="61" spans="1:16" ht="25.5" hidden="1" customHeight="1" x14ac:dyDescent="0.35">
      <c r="A61" s="197"/>
      <c r="B61" s="35" t="s">
        <v>130</v>
      </c>
      <c r="C61" s="97">
        <v>6475.78</v>
      </c>
      <c r="D61" s="92">
        <f t="shared" si="55"/>
        <v>1230.3981999999999</v>
      </c>
      <c r="E61" s="383">
        <f t="shared" si="56"/>
        <v>7706.1781999999994</v>
      </c>
      <c r="F61" s="300">
        <v>6475.78</v>
      </c>
      <c r="G61" s="99">
        <f t="shared" si="57"/>
        <v>1230.3981999999999</v>
      </c>
      <c r="H61" s="100">
        <f t="shared" si="58"/>
        <v>7706.1781999999994</v>
      </c>
      <c r="I61" s="264">
        <f t="shared" si="62"/>
        <v>0</v>
      </c>
      <c r="J61" s="127">
        <f t="shared" si="60"/>
        <v>0</v>
      </c>
      <c r="K61" s="389">
        <f t="shared" si="61"/>
        <v>0</v>
      </c>
      <c r="L61" s="369">
        <f t="shared" si="52"/>
        <v>6475.78</v>
      </c>
      <c r="M61" s="164">
        <f t="shared" si="53"/>
        <v>1230.3981999999999</v>
      </c>
      <c r="N61" s="370">
        <f t="shared" si="54"/>
        <v>7706.1781999999994</v>
      </c>
      <c r="P61" s="109"/>
    </row>
    <row r="62" spans="1:16" ht="21" hidden="1" customHeight="1" x14ac:dyDescent="0.35">
      <c r="A62" s="197"/>
      <c r="B62" s="35" t="s">
        <v>133</v>
      </c>
      <c r="C62" s="97">
        <v>0</v>
      </c>
      <c r="D62" s="92">
        <f t="shared" si="55"/>
        <v>0</v>
      </c>
      <c r="E62" s="383">
        <f t="shared" si="56"/>
        <v>0</v>
      </c>
      <c r="F62" s="300">
        <v>0</v>
      </c>
      <c r="G62" s="99">
        <f t="shared" si="57"/>
        <v>0</v>
      </c>
      <c r="H62" s="100">
        <f t="shared" si="58"/>
        <v>0</v>
      </c>
      <c r="I62" s="264">
        <f t="shared" si="62"/>
        <v>0</v>
      </c>
      <c r="J62" s="127">
        <f t="shared" si="60"/>
        <v>0</v>
      </c>
      <c r="K62" s="389">
        <f t="shared" si="61"/>
        <v>0</v>
      </c>
      <c r="L62" s="369">
        <f t="shared" si="52"/>
        <v>0</v>
      </c>
      <c r="M62" s="164">
        <f t="shared" si="53"/>
        <v>0</v>
      </c>
      <c r="N62" s="370">
        <f t="shared" si="54"/>
        <v>0</v>
      </c>
      <c r="P62" s="109"/>
    </row>
    <row r="63" spans="1:16" ht="24.75" hidden="1" customHeight="1" x14ac:dyDescent="0.35">
      <c r="A63" s="197"/>
      <c r="B63" s="35" t="s">
        <v>122</v>
      </c>
      <c r="C63" s="201">
        <v>0</v>
      </c>
      <c r="D63" s="94">
        <f t="shared" si="55"/>
        <v>0</v>
      </c>
      <c r="E63" s="384">
        <f t="shared" si="56"/>
        <v>0</v>
      </c>
      <c r="F63" s="388">
        <v>0</v>
      </c>
      <c r="G63" s="203">
        <f t="shared" si="57"/>
        <v>0</v>
      </c>
      <c r="H63" s="204">
        <f t="shared" si="58"/>
        <v>0</v>
      </c>
      <c r="I63" s="264">
        <f t="shared" si="62"/>
        <v>0</v>
      </c>
      <c r="J63" s="127">
        <f t="shared" si="60"/>
        <v>0</v>
      </c>
      <c r="K63" s="389">
        <f t="shared" si="61"/>
        <v>0</v>
      </c>
      <c r="L63" s="369">
        <f t="shared" si="52"/>
        <v>0</v>
      </c>
      <c r="M63" s="164">
        <f t="shared" si="53"/>
        <v>0</v>
      </c>
      <c r="N63" s="370">
        <f t="shared" si="54"/>
        <v>0</v>
      </c>
      <c r="P63" s="109"/>
    </row>
    <row r="64" spans="1:16" ht="21.75" hidden="1" customHeight="1" x14ac:dyDescent="0.35">
      <c r="A64" s="197"/>
      <c r="B64" s="35" t="s">
        <v>123</v>
      </c>
      <c r="C64" s="97">
        <v>0</v>
      </c>
      <c r="D64" s="92">
        <f t="shared" si="55"/>
        <v>0</v>
      </c>
      <c r="E64" s="383">
        <f t="shared" si="56"/>
        <v>0</v>
      </c>
      <c r="F64" s="300">
        <v>0</v>
      </c>
      <c r="G64" s="99">
        <f t="shared" si="57"/>
        <v>0</v>
      </c>
      <c r="H64" s="100">
        <f t="shared" si="58"/>
        <v>0</v>
      </c>
      <c r="I64" s="264">
        <f t="shared" si="62"/>
        <v>0</v>
      </c>
      <c r="J64" s="127">
        <f t="shared" si="60"/>
        <v>0</v>
      </c>
      <c r="K64" s="389">
        <f t="shared" si="61"/>
        <v>0</v>
      </c>
      <c r="L64" s="369">
        <f t="shared" si="52"/>
        <v>0</v>
      </c>
      <c r="M64" s="164">
        <f t="shared" si="53"/>
        <v>0</v>
      </c>
      <c r="N64" s="370">
        <f t="shared" si="54"/>
        <v>0</v>
      </c>
      <c r="P64" s="109"/>
    </row>
    <row r="65" spans="1:16" ht="23.25" hidden="1" customHeight="1" x14ac:dyDescent="0.35">
      <c r="A65" s="197"/>
      <c r="B65" s="35" t="s">
        <v>124</v>
      </c>
      <c r="C65" s="97">
        <v>0</v>
      </c>
      <c r="D65" s="92">
        <f t="shared" si="55"/>
        <v>0</v>
      </c>
      <c r="E65" s="383">
        <f t="shared" si="56"/>
        <v>0</v>
      </c>
      <c r="F65" s="300">
        <v>0</v>
      </c>
      <c r="G65" s="99">
        <f t="shared" si="57"/>
        <v>0</v>
      </c>
      <c r="H65" s="100">
        <f t="shared" si="58"/>
        <v>0</v>
      </c>
      <c r="I65" s="264">
        <f t="shared" si="62"/>
        <v>0</v>
      </c>
      <c r="J65" s="127">
        <f t="shared" si="60"/>
        <v>0</v>
      </c>
      <c r="K65" s="389">
        <f t="shared" si="61"/>
        <v>0</v>
      </c>
      <c r="L65" s="369">
        <f t="shared" si="52"/>
        <v>0</v>
      </c>
      <c r="M65" s="164">
        <f t="shared" si="53"/>
        <v>0</v>
      </c>
      <c r="N65" s="370">
        <f t="shared" si="54"/>
        <v>0</v>
      </c>
      <c r="P65" s="109"/>
    </row>
    <row r="66" spans="1:16" ht="30" hidden="1" customHeight="1" x14ac:dyDescent="0.35">
      <c r="A66" s="197"/>
      <c r="B66" s="35" t="s">
        <v>125</v>
      </c>
      <c r="C66" s="97">
        <v>0</v>
      </c>
      <c r="D66" s="92">
        <f t="shared" si="55"/>
        <v>0</v>
      </c>
      <c r="E66" s="383">
        <f t="shared" si="56"/>
        <v>0</v>
      </c>
      <c r="F66" s="300">
        <v>0</v>
      </c>
      <c r="G66" s="99">
        <f t="shared" si="57"/>
        <v>0</v>
      </c>
      <c r="H66" s="100">
        <f t="shared" si="58"/>
        <v>0</v>
      </c>
      <c r="I66" s="264">
        <f t="shared" si="62"/>
        <v>0</v>
      </c>
      <c r="J66" s="127">
        <f t="shared" si="60"/>
        <v>0</v>
      </c>
      <c r="K66" s="389">
        <f t="shared" si="61"/>
        <v>0</v>
      </c>
      <c r="L66" s="369">
        <f t="shared" si="52"/>
        <v>0</v>
      </c>
      <c r="M66" s="164">
        <f t="shared" si="53"/>
        <v>0</v>
      </c>
      <c r="N66" s="370">
        <f t="shared" si="54"/>
        <v>0</v>
      </c>
      <c r="P66" s="109"/>
    </row>
    <row r="67" spans="1:16" ht="24" hidden="1" customHeight="1" x14ac:dyDescent="0.35">
      <c r="A67" s="197"/>
      <c r="B67" s="35" t="s">
        <v>126</v>
      </c>
      <c r="C67" s="97">
        <v>0</v>
      </c>
      <c r="D67" s="92">
        <f t="shared" si="55"/>
        <v>0</v>
      </c>
      <c r="E67" s="383">
        <f t="shared" si="56"/>
        <v>0</v>
      </c>
      <c r="F67" s="300">
        <v>0</v>
      </c>
      <c r="G67" s="99">
        <f t="shared" si="57"/>
        <v>0</v>
      </c>
      <c r="H67" s="100">
        <f t="shared" si="58"/>
        <v>0</v>
      </c>
      <c r="I67" s="264">
        <f t="shared" si="62"/>
        <v>0</v>
      </c>
      <c r="J67" s="127">
        <f t="shared" si="60"/>
        <v>0</v>
      </c>
      <c r="K67" s="389">
        <f t="shared" si="61"/>
        <v>0</v>
      </c>
      <c r="L67" s="369">
        <f t="shared" si="52"/>
        <v>0</v>
      </c>
      <c r="M67" s="164">
        <f t="shared" si="53"/>
        <v>0</v>
      </c>
      <c r="N67" s="370">
        <f t="shared" si="54"/>
        <v>0</v>
      </c>
      <c r="P67" s="109"/>
    </row>
    <row r="68" spans="1:16" ht="30" hidden="1" customHeight="1" x14ac:dyDescent="0.35">
      <c r="A68" s="197"/>
      <c r="B68" s="35" t="s">
        <v>127</v>
      </c>
      <c r="C68" s="97">
        <v>0</v>
      </c>
      <c r="D68" s="92">
        <f t="shared" si="55"/>
        <v>0</v>
      </c>
      <c r="E68" s="383">
        <f t="shared" si="56"/>
        <v>0</v>
      </c>
      <c r="F68" s="300">
        <v>0</v>
      </c>
      <c r="G68" s="99">
        <f t="shared" si="57"/>
        <v>0</v>
      </c>
      <c r="H68" s="100">
        <f t="shared" si="58"/>
        <v>0</v>
      </c>
      <c r="I68" s="264">
        <f t="shared" si="62"/>
        <v>0</v>
      </c>
      <c r="J68" s="127">
        <f t="shared" si="60"/>
        <v>0</v>
      </c>
      <c r="K68" s="389">
        <f t="shared" si="61"/>
        <v>0</v>
      </c>
      <c r="L68" s="369">
        <f t="shared" si="52"/>
        <v>0</v>
      </c>
      <c r="M68" s="164">
        <f t="shared" si="53"/>
        <v>0</v>
      </c>
      <c r="N68" s="370">
        <f t="shared" si="54"/>
        <v>0</v>
      </c>
      <c r="P68" s="109"/>
    </row>
    <row r="69" spans="1:16" ht="26.25" hidden="1" customHeight="1" x14ac:dyDescent="0.35">
      <c r="A69" s="197"/>
      <c r="B69" s="35" t="s">
        <v>129</v>
      </c>
      <c r="C69" s="97">
        <v>0</v>
      </c>
      <c r="D69" s="92">
        <f t="shared" si="55"/>
        <v>0</v>
      </c>
      <c r="E69" s="383">
        <f t="shared" si="56"/>
        <v>0</v>
      </c>
      <c r="F69" s="300">
        <v>0</v>
      </c>
      <c r="G69" s="99">
        <f t="shared" si="57"/>
        <v>0</v>
      </c>
      <c r="H69" s="100">
        <f t="shared" si="58"/>
        <v>0</v>
      </c>
      <c r="I69" s="264">
        <f t="shared" si="62"/>
        <v>0</v>
      </c>
      <c r="J69" s="127">
        <f t="shared" si="60"/>
        <v>0</v>
      </c>
      <c r="K69" s="389">
        <f t="shared" si="61"/>
        <v>0</v>
      </c>
      <c r="L69" s="369">
        <f t="shared" si="52"/>
        <v>0</v>
      </c>
      <c r="M69" s="164">
        <f t="shared" si="53"/>
        <v>0</v>
      </c>
      <c r="N69" s="370">
        <f t="shared" si="54"/>
        <v>0</v>
      </c>
      <c r="P69" s="109"/>
    </row>
    <row r="70" spans="1:16" ht="28.5" hidden="1" customHeight="1" x14ac:dyDescent="0.35">
      <c r="A70" s="197"/>
      <c r="B70" s="35" t="s">
        <v>128</v>
      </c>
      <c r="C70" s="97">
        <v>0</v>
      </c>
      <c r="D70" s="92">
        <f t="shared" si="55"/>
        <v>0</v>
      </c>
      <c r="E70" s="383">
        <f t="shared" si="56"/>
        <v>0</v>
      </c>
      <c r="F70" s="300">
        <v>0</v>
      </c>
      <c r="G70" s="99">
        <f t="shared" si="57"/>
        <v>0</v>
      </c>
      <c r="H70" s="100">
        <f t="shared" si="58"/>
        <v>0</v>
      </c>
      <c r="I70" s="264">
        <f t="shared" si="62"/>
        <v>0</v>
      </c>
      <c r="J70" s="127">
        <f t="shared" si="60"/>
        <v>0</v>
      </c>
      <c r="K70" s="389">
        <f t="shared" si="61"/>
        <v>0</v>
      </c>
      <c r="L70" s="369">
        <f t="shared" si="52"/>
        <v>0</v>
      </c>
      <c r="M70" s="164">
        <f t="shared" si="53"/>
        <v>0</v>
      </c>
      <c r="N70" s="370">
        <f t="shared" si="54"/>
        <v>0</v>
      </c>
      <c r="P70" s="109"/>
    </row>
    <row r="71" spans="1:16" ht="30" customHeight="1" x14ac:dyDescent="0.35">
      <c r="A71" s="197"/>
      <c r="B71" s="198" t="s">
        <v>66</v>
      </c>
      <c r="C71" s="97">
        <f>494817-5890.5</f>
        <v>488926.5</v>
      </c>
      <c r="D71" s="92">
        <f t="shared" si="55"/>
        <v>92896.035000000003</v>
      </c>
      <c r="E71" s="383">
        <f t="shared" si="56"/>
        <v>581822.53500000003</v>
      </c>
      <c r="F71" s="300">
        <v>0</v>
      </c>
      <c r="G71" s="99">
        <f t="shared" ref="G71:G72" si="63">F71*0.19</f>
        <v>0</v>
      </c>
      <c r="H71" s="100">
        <f t="shared" si="50"/>
        <v>0</v>
      </c>
      <c r="I71" s="264">
        <f>257191.02+231735.48</f>
        <v>488926.5</v>
      </c>
      <c r="J71" s="127">
        <f t="shared" si="60"/>
        <v>102674.565</v>
      </c>
      <c r="K71" s="389">
        <f t="shared" si="61"/>
        <v>591601.06499999994</v>
      </c>
      <c r="L71" s="369">
        <f t="shared" si="52"/>
        <v>488926.5</v>
      </c>
      <c r="M71" s="164">
        <f t="shared" si="53"/>
        <v>102674.565</v>
      </c>
      <c r="N71" s="370">
        <f t="shared" si="54"/>
        <v>591601.06499999994</v>
      </c>
      <c r="P71" s="109"/>
    </row>
    <row r="72" spans="1:16" ht="30" customHeight="1" x14ac:dyDescent="0.35">
      <c r="A72" s="197"/>
      <c r="B72" s="198" t="s">
        <v>140</v>
      </c>
      <c r="C72" s="97">
        <v>46768.99</v>
      </c>
      <c r="D72" s="92">
        <f t="shared" ref="D72" si="64">C72*0.19</f>
        <v>8886.1080999999995</v>
      </c>
      <c r="E72" s="383">
        <f t="shared" ref="E72" si="65">C72+D72</f>
        <v>55655.098099999996</v>
      </c>
      <c r="F72" s="300">
        <v>30649.74</v>
      </c>
      <c r="G72" s="99">
        <f t="shared" si="63"/>
        <v>5823.4506000000001</v>
      </c>
      <c r="H72" s="100">
        <f t="shared" si="50"/>
        <v>36473.190600000002</v>
      </c>
      <c r="I72" s="264">
        <v>20439.169999999998</v>
      </c>
      <c r="J72" s="127">
        <f t="shared" ref="J72" si="66">I72*0.21</f>
        <v>4292.2256999999991</v>
      </c>
      <c r="K72" s="389">
        <f t="shared" ref="K72" si="67">I72+J72</f>
        <v>24731.395699999997</v>
      </c>
      <c r="L72" s="369">
        <f t="shared" ref="L72" si="68">F72+I72</f>
        <v>51088.91</v>
      </c>
      <c r="M72" s="164">
        <f t="shared" ref="M72" si="69">G72+J72</f>
        <v>10115.676299999999</v>
      </c>
      <c r="N72" s="370">
        <f t="shared" ref="N72" si="70">H72+K72</f>
        <v>61204.586299999995</v>
      </c>
      <c r="P72" s="109"/>
    </row>
    <row r="73" spans="1:16" ht="21" x14ac:dyDescent="0.35">
      <c r="A73" s="197" t="s">
        <v>67</v>
      </c>
      <c r="B73" s="198" t="s">
        <v>68</v>
      </c>
      <c r="C73" s="97">
        <v>0</v>
      </c>
      <c r="D73" s="92">
        <f t="shared" ref="D73:D82" si="71">C73*19%</f>
        <v>0</v>
      </c>
      <c r="E73" s="383">
        <f t="shared" si="56"/>
        <v>0</v>
      </c>
      <c r="F73" s="300">
        <v>0</v>
      </c>
      <c r="G73" s="99">
        <f t="shared" ref="G73" si="72">F73*19%</f>
        <v>0</v>
      </c>
      <c r="H73" s="100">
        <f t="shared" si="50"/>
        <v>0</v>
      </c>
      <c r="I73" s="264">
        <f t="shared" si="62"/>
        <v>0</v>
      </c>
      <c r="J73" s="127">
        <f t="shared" si="60"/>
        <v>0</v>
      </c>
      <c r="K73" s="389">
        <f t="shared" si="61"/>
        <v>0</v>
      </c>
      <c r="L73" s="369">
        <f t="shared" si="52"/>
        <v>0</v>
      </c>
      <c r="M73" s="164">
        <f t="shared" si="53"/>
        <v>0</v>
      </c>
      <c r="N73" s="370">
        <f t="shared" si="54"/>
        <v>0</v>
      </c>
      <c r="P73" s="109"/>
    </row>
    <row r="74" spans="1:16" ht="42" x14ac:dyDescent="0.35">
      <c r="A74" s="197" t="s">
        <v>69</v>
      </c>
      <c r="B74" s="200" t="s">
        <v>70</v>
      </c>
      <c r="C74" s="201">
        <f>C75+C78+C76+C77+C79</f>
        <v>13288.75</v>
      </c>
      <c r="D74" s="201">
        <f t="shared" ref="D74:N74" si="73">D75+D78+D76+D77+D79</f>
        <v>2524.8625000000002</v>
      </c>
      <c r="E74" s="201">
        <f t="shared" si="73"/>
        <v>15813.612499999999</v>
      </c>
      <c r="F74" s="202">
        <f t="shared" si="73"/>
        <v>0</v>
      </c>
      <c r="G74" s="202">
        <f t="shared" si="73"/>
        <v>0</v>
      </c>
      <c r="H74" s="202">
        <f t="shared" si="73"/>
        <v>0</v>
      </c>
      <c r="I74" s="433">
        <f t="shared" si="73"/>
        <v>13288.75</v>
      </c>
      <c r="J74" s="433">
        <f t="shared" si="73"/>
        <v>2790.6374999999998</v>
      </c>
      <c r="K74" s="433">
        <f t="shared" si="73"/>
        <v>16079.387500000001</v>
      </c>
      <c r="L74" s="434">
        <f t="shared" si="73"/>
        <v>13288.75</v>
      </c>
      <c r="M74" s="434">
        <f t="shared" si="73"/>
        <v>2790.6374999999998</v>
      </c>
      <c r="N74" s="434">
        <f t="shared" si="73"/>
        <v>16079.387500000001</v>
      </c>
      <c r="P74" s="109"/>
    </row>
    <row r="75" spans="1:16" ht="21.75" hidden="1" customHeight="1" x14ac:dyDescent="0.35">
      <c r="A75" s="197"/>
      <c r="B75" s="198" t="s">
        <v>71</v>
      </c>
      <c r="C75" s="97">
        <f>SUM(C76:C77)</f>
        <v>0</v>
      </c>
      <c r="D75" s="97">
        <f t="shared" ref="D75:E75" si="74">SUM(D76:D77)</f>
        <v>0</v>
      </c>
      <c r="E75" s="240">
        <f t="shared" si="74"/>
        <v>0</v>
      </c>
      <c r="F75" s="300">
        <v>0</v>
      </c>
      <c r="G75" s="99">
        <v>0</v>
      </c>
      <c r="H75" s="100">
        <f t="shared" ref="H75:H82" si="75">F75+G75</f>
        <v>0</v>
      </c>
      <c r="I75" s="264">
        <f t="shared" ref="I75:I82" si="76">C75-F75</f>
        <v>0</v>
      </c>
      <c r="J75" s="127">
        <f t="shared" ref="J75:J79" si="77">I75*0.21</f>
        <v>0</v>
      </c>
      <c r="K75" s="389">
        <f t="shared" ref="K75:K79" si="78">I75+J75</f>
        <v>0</v>
      </c>
      <c r="L75" s="369">
        <f t="shared" ref="L75:L79" si="79">F75+I75</f>
        <v>0</v>
      </c>
      <c r="M75" s="164">
        <f t="shared" ref="M75:M79" si="80">G75+J75</f>
        <v>0</v>
      </c>
      <c r="N75" s="370">
        <f t="shared" ref="N75:N79" si="81">H75+K75</f>
        <v>0</v>
      </c>
      <c r="P75" s="109"/>
    </row>
    <row r="76" spans="1:16" ht="24.75" customHeight="1" x14ac:dyDescent="0.35">
      <c r="A76" s="197"/>
      <c r="B76" s="198" t="s">
        <v>134</v>
      </c>
      <c r="C76" s="97">
        <v>0</v>
      </c>
      <c r="D76" s="92">
        <f t="shared" ref="D76:D78" si="82">C76*0.19</f>
        <v>0</v>
      </c>
      <c r="E76" s="383">
        <f t="shared" ref="E76:E77" si="83">C76+D76</f>
        <v>0</v>
      </c>
      <c r="F76" s="300">
        <v>0</v>
      </c>
      <c r="G76" s="99">
        <v>0</v>
      </c>
      <c r="H76" s="100">
        <v>0</v>
      </c>
      <c r="I76" s="264">
        <f t="shared" si="76"/>
        <v>0</v>
      </c>
      <c r="J76" s="127">
        <f t="shared" si="77"/>
        <v>0</v>
      </c>
      <c r="K76" s="389">
        <f t="shared" si="78"/>
        <v>0</v>
      </c>
      <c r="L76" s="369">
        <f t="shared" si="79"/>
        <v>0</v>
      </c>
      <c r="M76" s="164">
        <f t="shared" si="80"/>
        <v>0</v>
      </c>
      <c r="N76" s="370">
        <f t="shared" si="81"/>
        <v>0</v>
      </c>
      <c r="P76" s="109"/>
    </row>
    <row r="77" spans="1:16" ht="24" customHeight="1" x14ac:dyDescent="0.35">
      <c r="A77" s="197"/>
      <c r="B77" s="198" t="s">
        <v>135</v>
      </c>
      <c r="C77" s="97">
        <v>0</v>
      </c>
      <c r="D77" s="92">
        <f t="shared" si="82"/>
        <v>0</v>
      </c>
      <c r="E77" s="383">
        <f t="shared" si="83"/>
        <v>0</v>
      </c>
      <c r="F77" s="300">
        <v>0</v>
      </c>
      <c r="G77" s="99">
        <v>0</v>
      </c>
      <c r="H77" s="100">
        <v>0</v>
      </c>
      <c r="I77" s="264">
        <f t="shared" si="76"/>
        <v>0</v>
      </c>
      <c r="J77" s="127">
        <f t="shared" si="77"/>
        <v>0</v>
      </c>
      <c r="K77" s="389">
        <f t="shared" si="78"/>
        <v>0</v>
      </c>
      <c r="L77" s="369">
        <f t="shared" si="79"/>
        <v>0</v>
      </c>
      <c r="M77" s="164">
        <f t="shared" si="80"/>
        <v>0</v>
      </c>
      <c r="N77" s="370">
        <f t="shared" si="81"/>
        <v>0</v>
      </c>
      <c r="P77" s="109"/>
    </row>
    <row r="78" spans="1:16" ht="26.25" customHeight="1" x14ac:dyDescent="0.35">
      <c r="A78" s="197"/>
      <c r="B78" s="198" t="s">
        <v>72</v>
      </c>
      <c r="C78" s="97">
        <v>0</v>
      </c>
      <c r="D78" s="92">
        <f t="shared" si="82"/>
        <v>0</v>
      </c>
      <c r="E78" s="383">
        <f t="shared" si="56"/>
        <v>0</v>
      </c>
      <c r="F78" s="300">
        <v>0</v>
      </c>
      <c r="G78" s="99">
        <f t="shared" ref="G78" si="84">F78*0.19</f>
        <v>0</v>
      </c>
      <c r="H78" s="100">
        <f t="shared" si="75"/>
        <v>0</v>
      </c>
      <c r="I78" s="264">
        <f t="shared" si="76"/>
        <v>0</v>
      </c>
      <c r="J78" s="127">
        <f t="shared" si="77"/>
        <v>0</v>
      </c>
      <c r="K78" s="389">
        <f t="shared" si="78"/>
        <v>0</v>
      </c>
      <c r="L78" s="369">
        <f t="shared" si="79"/>
        <v>0</v>
      </c>
      <c r="M78" s="164">
        <f t="shared" si="80"/>
        <v>0</v>
      </c>
      <c r="N78" s="370">
        <f t="shared" si="81"/>
        <v>0</v>
      </c>
      <c r="P78" s="109"/>
    </row>
    <row r="79" spans="1:16" ht="27.75" customHeight="1" x14ac:dyDescent="0.35">
      <c r="A79" s="197"/>
      <c r="B79" s="198" t="s">
        <v>142</v>
      </c>
      <c r="C79" s="97">
        <v>13288.75</v>
      </c>
      <c r="D79" s="92">
        <f>C79*0.19</f>
        <v>2524.8625000000002</v>
      </c>
      <c r="E79" s="383">
        <f>C79+D79</f>
        <v>15813.612499999999</v>
      </c>
      <c r="F79" s="300">
        <v>0</v>
      </c>
      <c r="G79" s="99">
        <v>0</v>
      </c>
      <c r="H79" s="100">
        <v>0</v>
      </c>
      <c r="I79" s="264">
        <v>13288.75</v>
      </c>
      <c r="J79" s="127">
        <f t="shared" si="77"/>
        <v>2790.6374999999998</v>
      </c>
      <c r="K79" s="389">
        <f t="shared" si="78"/>
        <v>16079.387500000001</v>
      </c>
      <c r="L79" s="369">
        <f t="shared" si="79"/>
        <v>13288.75</v>
      </c>
      <c r="M79" s="164">
        <f t="shared" si="80"/>
        <v>2790.6374999999998</v>
      </c>
      <c r="N79" s="370">
        <f t="shared" si="81"/>
        <v>16079.387500000001</v>
      </c>
      <c r="P79" s="109"/>
    </row>
    <row r="80" spans="1:16" ht="42" x14ac:dyDescent="0.35">
      <c r="A80" s="197" t="s">
        <v>73</v>
      </c>
      <c r="B80" s="200" t="s">
        <v>74</v>
      </c>
      <c r="C80" s="201">
        <v>0</v>
      </c>
      <c r="D80" s="94">
        <f t="shared" si="71"/>
        <v>0</v>
      </c>
      <c r="E80" s="384">
        <f t="shared" si="56"/>
        <v>0</v>
      </c>
      <c r="F80" s="388">
        <v>0</v>
      </c>
      <c r="G80" s="203">
        <f t="shared" ref="G80:G82" si="85">F80*19%</f>
        <v>0</v>
      </c>
      <c r="H80" s="204">
        <f t="shared" si="75"/>
        <v>0</v>
      </c>
      <c r="I80" s="264">
        <f t="shared" si="76"/>
        <v>0</v>
      </c>
      <c r="J80" s="127">
        <f t="shared" si="60"/>
        <v>0</v>
      </c>
      <c r="K80" s="389">
        <f t="shared" si="61"/>
        <v>0</v>
      </c>
      <c r="L80" s="369">
        <f t="shared" si="52"/>
        <v>0</v>
      </c>
      <c r="M80" s="164">
        <f t="shared" si="53"/>
        <v>0</v>
      </c>
      <c r="N80" s="370">
        <f t="shared" si="54"/>
        <v>0</v>
      </c>
      <c r="P80" s="109"/>
    </row>
    <row r="81" spans="1:16" ht="21" x14ac:dyDescent="0.35">
      <c r="A81" s="197" t="s">
        <v>75</v>
      </c>
      <c r="B81" s="200" t="s">
        <v>76</v>
      </c>
      <c r="C81" s="97">
        <v>0</v>
      </c>
      <c r="D81" s="92">
        <f t="shared" si="71"/>
        <v>0</v>
      </c>
      <c r="E81" s="383">
        <f t="shared" si="56"/>
        <v>0</v>
      </c>
      <c r="F81" s="300">
        <v>0</v>
      </c>
      <c r="G81" s="99">
        <f t="shared" si="85"/>
        <v>0</v>
      </c>
      <c r="H81" s="100">
        <f t="shared" si="75"/>
        <v>0</v>
      </c>
      <c r="I81" s="264">
        <f t="shared" si="76"/>
        <v>0</v>
      </c>
      <c r="J81" s="127">
        <f t="shared" si="60"/>
        <v>0</v>
      </c>
      <c r="K81" s="389">
        <f t="shared" si="61"/>
        <v>0</v>
      </c>
      <c r="L81" s="369">
        <f t="shared" si="52"/>
        <v>0</v>
      </c>
      <c r="M81" s="164">
        <f t="shared" si="53"/>
        <v>0</v>
      </c>
      <c r="N81" s="370">
        <f t="shared" si="54"/>
        <v>0</v>
      </c>
      <c r="P81" s="109"/>
    </row>
    <row r="82" spans="1:16" ht="21" x14ac:dyDescent="0.35">
      <c r="A82" s="197" t="s">
        <v>77</v>
      </c>
      <c r="B82" s="200" t="s">
        <v>78</v>
      </c>
      <c r="C82" s="97">
        <v>0</v>
      </c>
      <c r="D82" s="92">
        <f t="shared" si="71"/>
        <v>0</v>
      </c>
      <c r="E82" s="383">
        <f t="shared" si="56"/>
        <v>0</v>
      </c>
      <c r="F82" s="300">
        <v>0</v>
      </c>
      <c r="G82" s="99">
        <f t="shared" si="85"/>
        <v>0</v>
      </c>
      <c r="H82" s="100">
        <f t="shared" si="75"/>
        <v>0</v>
      </c>
      <c r="I82" s="264">
        <f t="shared" si="76"/>
        <v>0</v>
      </c>
      <c r="J82" s="127">
        <f t="shared" si="60"/>
        <v>0</v>
      </c>
      <c r="K82" s="389">
        <f t="shared" si="61"/>
        <v>0</v>
      </c>
      <c r="L82" s="369">
        <f t="shared" si="52"/>
        <v>0</v>
      </c>
      <c r="M82" s="164">
        <f t="shared" si="53"/>
        <v>0</v>
      </c>
      <c r="N82" s="370">
        <f t="shared" si="54"/>
        <v>0</v>
      </c>
      <c r="P82" s="109"/>
    </row>
    <row r="83" spans="1:16" ht="21.75" thickBot="1" x14ac:dyDescent="0.4">
      <c r="A83" s="465" t="s">
        <v>79</v>
      </c>
      <c r="B83" s="466"/>
      <c r="C83" s="53">
        <f>C47+C73+C74+C80+C81+C82</f>
        <v>630665.63</v>
      </c>
      <c r="D83" s="53">
        <f t="shared" ref="D83:N83" si="86">D47+D73+D74+D80+D81+D82</f>
        <v>119826.4697</v>
      </c>
      <c r="E83" s="224">
        <f t="shared" si="86"/>
        <v>750492.09970000002</v>
      </c>
      <c r="F83" s="282">
        <f t="shared" si="86"/>
        <v>96094</v>
      </c>
      <c r="G83" s="54">
        <f t="shared" si="86"/>
        <v>18257.86</v>
      </c>
      <c r="H83" s="55">
        <f t="shared" si="86"/>
        <v>114351.86</v>
      </c>
      <c r="I83" s="254">
        <f t="shared" si="86"/>
        <v>538891.55000000005</v>
      </c>
      <c r="J83" s="118">
        <f t="shared" si="86"/>
        <v>113167.2255</v>
      </c>
      <c r="K83" s="317">
        <f t="shared" si="86"/>
        <v>652058.77549999987</v>
      </c>
      <c r="L83" s="349">
        <f t="shared" si="86"/>
        <v>634985.55000000005</v>
      </c>
      <c r="M83" s="142">
        <f t="shared" si="86"/>
        <v>131425.08550000002</v>
      </c>
      <c r="N83" s="143">
        <f t="shared" si="86"/>
        <v>766410.63549999986</v>
      </c>
      <c r="P83" s="109"/>
    </row>
    <row r="84" spans="1:16" ht="21" x14ac:dyDescent="0.25">
      <c r="A84" s="453" t="s">
        <v>80</v>
      </c>
      <c r="B84" s="454"/>
      <c r="C84" s="454"/>
      <c r="D84" s="454"/>
      <c r="E84" s="454"/>
      <c r="F84" s="279"/>
      <c r="G84" s="280"/>
      <c r="H84" s="281"/>
      <c r="I84" s="117"/>
      <c r="J84" s="117"/>
      <c r="K84" s="117"/>
      <c r="L84" s="346"/>
      <c r="M84" s="347"/>
      <c r="N84" s="348"/>
      <c r="P84" s="109"/>
    </row>
    <row r="85" spans="1:16" s="2" customFormat="1" ht="21" x14ac:dyDescent="0.35">
      <c r="A85" s="37" t="s">
        <v>81</v>
      </c>
      <c r="B85" s="210" t="s">
        <v>82</v>
      </c>
      <c r="C85" s="89">
        <f>C86+C87</f>
        <v>0</v>
      </c>
      <c r="D85" s="89">
        <f>D86+D87</f>
        <v>0</v>
      </c>
      <c r="E85" s="225">
        <f>E86+E87</f>
        <v>0</v>
      </c>
      <c r="F85" s="283">
        <f>F86+F87</f>
        <v>0</v>
      </c>
      <c r="G85" s="90">
        <f>F85*19%</f>
        <v>0</v>
      </c>
      <c r="H85" s="91">
        <f>F85+G85</f>
        <v>0</v>
      </c>
      <c r="I85" s="255">
        <f t="shared" ref="I85:K85" si="87">I86+I87</f>
        <v>0</v>
      </c>
      <c r="J85" s="123">
        <f t="shared" si="87"/>
        <v>0</v>
      </c>
      <c r="K85" s="318">
        <f t="shared" si="87"/>
        <v>0</v>
      </c>
      <c r="L85" s="350">
        <f>F85+I85</f>
        <v>0</v>
      </c>
      <c r="M85" s="167">
        <f t="shared" ref="M85:N85" si="88">G85+J85</f>
        <v>0</v>
      </c>
      <c r="N85" s="351">
        <f t="shared" si="88"/>
        <v>0</v>
      </c>
      <c r="P85" s="40"/>
    </row>
    <row r="86" spans="1:16" ht="43.5" customHeight="1" x14ac:dyDescent="0.35">
      <c r="A86" s="197"/>
      <c r="B86" s="206" t="s">
        <v>83</v>
      </c>
      <c r="C86" s="97">
        <v>0</v>
      </c>
      <c r="D86" s="92">
        <f t="shared" ref="D86:D95" si="89">C86*19%</f>
        <v>0</v>
      </c>
      <c r="E86" s="383">
        <f t="shared" ref="E86:E87" si="90">C86+D86</f>
        <v>0</v>
      </c>
      <c r="F86" s="300">
        <v>0</v>
      </c>
      <c r="G86" s="99">
        <f>F86*19%</f>
        <v>0</v>
      </c>
      <c r="H86" s="100">
        <f>F86+G86</f>
        <v>0</v>
      </c>
      <c r="I86" s="264">
        <v>0</v>
      </c>
      <c r="J86" s="127">
        <f>I86*21%</f>
        <v>0</v>
      </c>
      <c r="K86" s="389">
        <f>I86+J86</f>
        <v>0</v>
      </c>
      <c r="L86" s="390">
        <f t="shared" ref="L86:L95" si="91">F86+I86</f>
        <v>0</v>
      </c>
      <c r="M86" s="207">
        <f t="shared" ref="M86:M95" si="92">G86+J86</f>
        <v>0</v>
      </c>
      <c r="N86" s="391">
        <f t="shared" ref="N86:N95" si="93">H86+K86</f>
        <v>0</v>
      </c>
      <c r="P86" s="109"/>
    </row>
    <row r="87" spans="1:16" ht="21.75" thickBot="1" x14ac:dyDescent="0.4">
      <c r="A87" s="208"/>
      <c r="B87" s="209" t="s">
        <v>84</v>
      </c>
      <c r="C87" s="97">
        <v>0</v>
      </c>
      <c r="D87" s="92">
        <f t="shared" si="89"/>
        <v>0</v>
      </c>
      <c r="E87" s="383">
        <f t="shared" si="90"/>
        <v>0</v>
      </c>
      <c r="F87" s="300">
        <v>0</v>
      </c>
      <c r="G87" s="99">
        <f t="shared" ref="G87" si="94">F87*19%</f>
        <v>0</v>
      </c>
      <c r="H87" s="100">
        <f t="shared" ref="H87" si="95">F87+G87</f>
        <v>0</v>
      </c>
      <c r="I87" s="264">
        <v>0</v>
      </c>
      <c r="J87" s="127">
        <f>I87*21%</f>
        <v>0</v>
      </c>
      <c r="K87" s="389">
        <f>I87+J87</f>
        <v>0</v>
      </c>
      <c r="L87" s="390">
        <f t="shared" si="91"/>
        <v>0</v>
      </c>
      <c r="M87" s="207">
        <f t="shared" si="92"/>
        <v>0</v>
      </c>
      <c r="N87" s="391">
        <f t="shared" si="93"/>
        <v>0</v>
      </c>
      <c r="P87" s="109"/>
    </row>
    <row r="88" spans="1:16" s="2" customFormat="1" ht="21.75" thickTop="1" x14ac:dyDescent="0.35">
      <c r="A88" s="183" t="s">
        <v>85</v>
      </c>
      <c r="B88" s="211" t="s">
        <v>86</v>
      </c>
      <c r="C88" s="185">
        <f>SUM(C89:C93)</f>
        <v>9504.1299999999992</v>
      </c>
      <c r="D88" s="185">
        <f>SUM(D89:D93)</f>
        <v>0</v>
      </c>
      <c r="E88" s="230">
        <f>SUM(E89:E93)</f>
        <v>9504.1299999999992</v>
      </c>
      <c r="F88" s="291">
        <f t="shared" ref="F88:K88" si="96">SUM(F89:F93)</f>
        <v>4531.42</v>
      </c>
      <c r="G88" s="186">
        <f t="shared" si="96"/>
        <v>0</v>
      </c>
      <c r="H88" s="196">
        <f t="shared" si="96"/>
        <v>4531.42</v>
      </c>
      <c r="I88" s="259">
        <f t="shared" si="96"/>
        <v>4972.71</v>
      </c>
      <c r="J88" s="187">
        <f t="shared" si="96"/>
        <v>0</v>
      </c>
      <c r="K88" s="323">
        <f t="shared" si="96"/>
        <v>4972.71</v>
      </c>
      <c r="L88" s="350">
        <f t="shared" si="91"/>
        <v>9504.130000000001</v>
      </c>
      <c r="M88" s="167">
        <f t="shared" si="92"/>
        <v>0</v>
      </c>
      <c r="N88" s="351">
        <f t="shared" si="93"/>
        <v>9504.130000000001</v>
      </c>
      <c r="P88" s="40"/>
    </row>
    <row r="89" spans="1:16" ht="42" x14ac:dyDescent="0.35">
      <c r="A89" s="13"/>
      <c r="B89" s="15" t="s">
        <v>87</v>
      </c>
      <c r="C89" s="74">
        <v>0</v>
      </c>
      <c r="D89" s="101">
        <v>0</v>
      </c>
      <c r="E89" s="238">
        <f t="shared" ref="E89:E95" si="97">C89+D89</f>
        <v>0</v>
      </c>
      <c r="F89" s="292">
        <v>0</v>
      </c>
      <c r="G89" s="102">
        <v>0</v>
      </c>
      <c r="H89" s="78">
        <f t="shared" ref="H89:H95" si="98">F89+G89</f>
        <v>0</v>
      </c>
      <c r="I89" s="260">
        <v>0</v>
      </c>
      <c r="J89" s="128">
        <v>0</v>
      </c>
      <c r="K89" s="330">
        <f t="shared" ref="K89:K95" si="99">I89+J89</f>
        <v>0</v>
      </c>
      <c r="L89" s="365">
        <f t="shared" si="91"/>
        <v>0</v>
      </c>
      <c r="M89" s="144">
        <f t="shared" si="92"/>
        <v>0</v>
      </c>
      <c r="N89" s="366">
        <f t="shared" si="93"/>
        <v>0</v>
      </c>
      <c r="P89" s="109"/>
    </row>
    <row r="90" spans="1:16" ht="42" x14ac:dyDescent="0.35">
      <c r="A90" s="13"/>
      <c r="B90" s="15" t="s">
        <v>88</v>
      </c>
      <c r="C90" s="74">
        <v>9504.1299999999992</v>
      </c>
      <c r="D90" s="101">
        <v>0</v>
      </c>
      <c r="E90" s="238">
        <f t="shared" si="97"/>
        <v>9504.1299999999992</v>
      </c>
      <c r="F90" s="292">
        <f>2982.02+1549.4</f>
        <v>4531.42</v>
      </c>
      <c r="G90" s="102">
        <v>0</v>
      </c>
      <c r="H90" s="78">
        <f t="shared" si="98"/>
        <v>4531.42</v>
      </c>
      <c r="I90" s="260">
        <f>1963.19+3009.52</f>
        <v>4972.71</v>
      </c>
      <c r="J90" s="129">
        <v>0</v>
      </c>
      <c r="K90" s="330">
        <f t="shared" si="99"/>
        <v>4972.71</v>
      </c>
      <c r="L90" s="365">
        <f t="shared" si="91"/>
        <v>9504.130000000001</v>
      </c>
      <c r="M90" s="144">
        <f t="shared" si="92"/>
        <v>0</v>
      </c>
      <c r="N90" s="366">
        <f t="shared" si="93"/>
        <v>9504.130000000001</v>
      </c>
      <c r="P90" s="109"/>
    </row>
    <row r="91" spans="1:16" ht="42" x14ac:dyDescent="0.35">
      <c r="A91" s="13"/>
      <c r="B91" s="15" t="s">
        <v>89</v>
      </c>
      <c r="C91" s="74">
        <v>0</v>
      </c>
      <c r="D91" s="101">
        <v>0</v>
      </c>
      <c r="E91" s="238">
        <f t="shared" si="97"/>
        <v>0</v>
      </c>
      <c r="F91" s="292">
        <v>0</v>
      </c>
      <c r="G91" s="102">
        <v>0</v>
      </c>
      <c r="H91" s="78">
        <f t="shared" si="98"/>
        <v>0</v>
      </c>
      <c r="I91" s="260">
        <v>0</v>
      </c>
      <c r="J91" s="128">
        <v>0</v>
      </c>
      <c r="K91" s="330">
        <f t="shared" si="99"/>
        <v>0</v>
      </c>
      <c r="L91" s="365">
        <f t="shared" si="91"/>
        <v>0</v>
      </c>
      <c r="M91" s="144">
        <f t="shared" si="92"/>
        <v>0</v>
      </c>
      <c r="N91" s="366">
        <f t="shared" si="93"/>
        <v>0</v>
      </c>
      <c r="P91" s="109"/>
    </row>
    <row r="92" spans="1:16" ht="21" x14ac:dyDescent="0.35">
      <c r="A92" s="13"/>
      <c r="B92" s="15" t="s">
        <v>90</v>
      </c>
      <c r="C92" s="74">
        <v>0</v>
      </c>
      <c r="D92" s="101">
        <v>0</v>
      </c>
      <c r="E92" s="238">
        <f t="shared" si="97"/>
        <v>0</v>
      </c>
      <c r="F92" s="292">
        <v>0</v>
      </c>
      <c r="G92" s="102">
        <v>0</v>
      </c>
      <c r="H92" s="78">
        <f t="shared" si="98"/>
        <v>0</v>
      </c>
      <c r="I92" s="260">
        <v>0</v>
      </c>
      <c r="J92" s="128">
        <v>0</v>
      </c>
      <c r="K92" s="330">
        <f t="shared" si="99"/>
        <v>0</v>
      </c>
      <c r="L92" s="365">
        <f t="shared" si="91"/>
        <v>0</v>
      </c>
      <c r="M92" s="144">
        <f t="shared" si="92"/>
        <v>0</v>
      </c>
      <c r="N92" s="366">
        <f t="shared" si="93"/>
        <v>0</v>
      </c>
      <c r="P92" s="109"/>
    </row>
    <row r="93" spans="1:16" ht="42.75" thickBot="1" x14ac:dyDescent="0.4">
      <c r="A93" s="8"/>
      <c r="B93" s="23" t="s">
        <v>91</v>
      </c>
      <c r="C93" s="73">
        <v>0</v>
      </c>
      <c r="D93" s="103">
        <v>0</v>
      </c>
      <c r="E93" s="241">
        <f t="shared" si="97"/>
        <v>0</v>
      </c>
      <c r="F93" s="302">
        <v>0</v>
      </c>
      <c r="G93" s="104">
        <v>0</v>
      </c>
      <c r="H93" s="81">
        <f t="shared" si="98"/>
        <v>0</v>
      </c>
      <c r="I93" s="265">
        <v>0</v>
      </c>
      <c r="J93" s="130">
        <v>0</v>
      </c>
      <c r="K93" s="331">
        <f t="shared" si="99"/>
        <v>0</v>
      </c>
      <c r="L93" s="365">
        <f t="shared" si="91"/>
        <v>0</v>
      </c>
      <c r="M93" s="144">
        <f t="shared" si="92"/>
        <v>0</v>
      </c>
      <c r="N93" s="366">
        <f t="shared" si="93"/>
        <v>0</v>
      </c>
      <c r="P93" s="109"/>
    </row>
    <row r="94" spans="1:16" ht="22.5" thickTop="1" thickBot="1" x14ac:dyDescent="0.4">
      <c r="A94" s="20" t="s">
        <v>92</v>
      </c>
      <c r="B94" s="21" t="s">
        <v>93</v>
      </c>
      <c r="C94" s="105">
        <v>0</v>
      </c>
      <c r="D94" s="83">
        <f t="shared" si="89"/>
        <v>0</v>
      </c>
      <c r="E94" s="385">
        <f t="shared" si="97"/>
        <v>0</v>
      </c>
      <c r="F94" s="277">
        <v>0</v>
      </c>
      <c r="G94" s="71">
        <v>0</v>
      </c>
      <c r="H94" s="72">
        <f t="shared" si="98"/>
        <v>0</v>
      </c>
      <c r="I94" s="252">
        <v>0</v>
      </c>
      <c r="J94" s="131">
        <f t="shared" ref="J94:J95" si="100">I94*19%</f>
        <v>0</v>
      </c>
      <c r="K94" s="315">
        <f t="shared" si="99"/>
        <v>0</v>
      </c>
      <c r="L94" s="365">
        <f t="shared" si="91"/>
        <v>0</v>
      </c>
      <c r="M94" s="144">
        <f t="shared" si="92"/>
        <v>0</v>
      </c>
      <c r="N94" s="366">
        <f t="shared" si="93"/>
        <v>0</v>
      </c>
      <c r="P94" s="109"/>
    </row>
    <row r="95" spans="1:16" ht="22.5" thickTop="1" thickBot="1" x14ac:dyDescent="0.4">
      <c r="A95" s="10" t="s">
        <v>94</v>
      </c>
      <c r="B95" s="12" t="s">
        <v>95</v>
      </c>
      <c r="C95" s="68">
        <v>0</v>
      </c>
      <c r="D95" s="69">
        <f t="shared" si="89"/>
        <v>0</v>
      </c>
      <c r="E95" s="222">
        <f t="shared" si="97"/>
        <v>0</v>
      </c>
      <c r="F95" s="277">
        <v>0</v>
      </c>
      <c r="G95" s="71">
        <v>0</v>
      </c>
      <c r="H95" s="72">
        <f t="shared" si="98"/>
        <v>0</v>
      </c>
      <c r="I95" s="252">
        <v>0</v>
      </c>
      <c r="J95" s="131">
        <f t="shared" si="100"/>
        <v>0</v>
      </c>
      <c r="K95" s="315">
        <f t="shared" si="99"/>
        <v>0</v>
      </c>
      <c r="L95" s="365">
        <f t="shared" si="91"/>
        <v>0</v>
      </c>
      <c r="M95" s="144">
        <f t="shared" si="92"/>
        <v>0</v>
      </c>
      <c r="N95" s="366">
        <f t="shared" si="93"/>
        <v>0</v>
      </c>
      <c r="P95" s="109"/>
    </row>
    <row r="96" spans="1:16" ht="22.5" thickTop="1" thickBot="1" x14ac:dyDescent="0.3">
      <c r="A96" s="461" t="s">
        <v>96</v>
      </c>
      <c r="B96" s="462"/>
      <c r="C96" s="85">
        <f t="shared" ref="C96:N96" si="101">C85+C88+C94+C95</f>
        <v>9504.1299999999992</v>
      </c>
      <c r="D96" s="85">
        <f t="shared" si="101"/>
        <v>0</v>
      </c>
      <c r="E96" s="243">
        <f t="shared" si="101"/>
        <v>9504.1299999999992</v>
      </c>
      <c r="F96" s="304">
        <f t="shared" si="101"/>
        <v>4531.42</v>
      </c>
      <c r="G96" s="86">
        <f t="shared" si="101"/>
        <v>0</v>
      </c>
      <c r="H96" s="305">
        <f t="shared" si="101"/>
        <v>4531.42</v>
      </c>
      <c r="I96" s="266">
        <f t="shared" si="101"/>
        <v>4972.71</v>
      </c>
      <c r="J96" s="132">
        <f t="shared" si="101"/>
        <v>0</v>
      </c>
      <c r="K96" s="333">
        <f t="shared" si="101"/>
        <v>4972.71</v>
      </c>
      <c r="L96" s="372">
        <f t="shared" si="101"/>
        <v>9504.130000000001</v>
      </c>
      <c r="M96" s="147">
        <f t="shared" si="101"/>
        <v>0</v>
      </c>
      <c r="N96" s="373">
        <f t="shared" si="101"/>
        <v>9504.130000000001</v>
      </c>
      <c r="P96" s="109"/>
    </row>
    <row r="97" spans="1:16" ht="21" x14ac:dyDescent="0.25">
      <c r="A97" s="463" t="s">
        <v>97</v>
      </c>
      <c r="B97" s="464"/>
      <c r="C97" s="464"/>
      <c r="D97" s="464"/>
      <c r="E97" s="464"/>
      <c r="F97" s="279"/>
      <c r="G97" s="280"/>
      <c r="H97" s="281"/>
      <c r="I97" s="117"/>
      <c r="J97" s="117"/>
      <c r="K97" s="117"/>
      <c r="L97" s="346"/>
      <c r="M97" s="347"/>
      <c r="N97" s="348"/>
      <c r="P97" s="109"/>
    </row>
    <row r="98" spans="1:16" ht="21" x14ac:dyDescent="0.35">
      <c r="A98" s="13" t="s">
        <v>98</v>
      </c>
      <c r="B98" s="25" t="s">
        <v>99</v>
      </c>
      <c r="C98" s="74">
        <v>0</v>
      </c>
      <c r="D98" s="75">
        <f>C98*19%</f>
        <v>0</v>
      </c>
      <c r="E98" s="238">
        <f>C98+D98</f>
        <v>0</v>
      </c>
      <c r="F98" s="292">
        <v>0</v>
      </c>
      <c r="G98" s="77">
        <f t="shared" ref="G98:G99" si="102">F98*19%</f>
        <v>0</v>
      </c>
      <c r="H98" s="78">
        <f t="shared" ref="H98:H99" si="103">F98+G98</f>
        <v>0</v>
      </c>
      <c r="I98" s="260">
        <v>0</v>
      </c>
      <c r="J98" s="125">
        <f>I98*21%</f>
        <v>0</v>
      </c>
      <c r="K98" s="330">
        <f>I98+J98</f>
        <v>0</v>
      </c>
      <c r="L98" s="361">
        <f>F98+I98</f>
        <v>0</v>
      </c>
      <c r="M98" s="148">
        <f t="shared" ref="M98:N98" si="104">G98+J98</f>
        <v>0</v>
      </c>
      <c r="N98" s="362">
        <f t="shared" si="104"/>
        <v>0</v>
      </c>
      <c r="P98" s="109"/>
    </row>
    <row r="99" spans="1:16" ht="21" x14ac:dyDescent="0.35">
      <c r="A99" s="13" t="s">
        <v>100</v>
      </c>
      <c r="B99" s="14" t="s">
        <v>101</v>
      </c>
      <c r="C99" s="74">
        <v>0</v>
      </c>
      <c r="D99" s="75">
        <f t="shared" ref="D99" si="105">C99*19%</f>
        <v>0</v>
      </c>
      <c r="E99" s="238">
        <f t="shared" ref="E99" si="106">C99+D99</f>
        <v>0</v>
      </c>
      <c r="F99" s="292">
        <v>0</v>
      </c>
      <c r="G99" s="77">
        <f t="shared" si="102"/>
        <v>0</v>
      </c>
      <c r="H99" s="78">
        <f t="shared" si="103"/>
        <v>0</v>
      </c>
      <c r="I99" s="260">
        <v>0</v>
      </c>
      <c r="J99" s="125">
        <f>I99*21%</f>
        <v>0</v>
      </c>
      <c r="K99" s="330">
        <f t="shared" ref="K99" si="107">I99+J99</f>
        <v>0</v>
      </c>
      <c r="L99" s="361">
        <f>F99+I99</f>
        <v>0</v>
      </c>
      <c r="M99" s="148">
        <f t="shared" ref="M99" si="108">G99+J99</f>
        <v>0</v>
      </c>
      <c r="N99" s="362">
        <f t="shared" ref="N99" si="109">H99+K99</f>
        <v>0</v>
      </c>
      <c r="P99" s="109"/>
    </row>
    <row r="100" spans="1:16" ht="21.75" thickBot="1" x14ac:dyDescent="0.3">
      <c r="A100" s="465" t="s">
        <v>102</v>
      </c>
      <c r="B100" s="466"/>
      <c r="C100" s="95">
        <f>SUM(C98:C99)</f>
        <v>0</v>
      </c>
      <c r="D100" s="95">
        <f t="shared" ref="D100:N100" si="110">SUM(D98:D99)</f>
        <v>0</v>
      </c>
      <c r="E100" s="244">
        <f t="shared" si="110"/>
        <v>0</v>
      </c>
      <c r="F100" s="306">
        <f t="shared" si="110"/>
        <v>0</v>
      </c>
      <c r="G100" s="96">
        <f t="shared" si="110"/>
        <v>0</v>
      </c>
      <c r="H100" s="106">
        <f t="shared" si="110"/>
        <v>0</v>
      </c>
      <c r="I100" s="267">
        <f t="shared" si="110"/>
        <v>0</v>
      </c>
      <c r="J100" s="133">
        <f t="shared" si="110"/>
        <v>0</v>
      </c>
      <c r="K100" s="334">
        <f t="shared" si="110"/>
        <v>0</v>
      </c>
      <c r="L100" s="374">
        <f t="shared" si="110"/>
        <v>0</v>
      </c>
      <c r="M100" s="149">
        <f t="shared" si="110"/>
        <v>0</v>
      </c>
      <c r="N100" s="150">
        <f t="shared" si="110"/>
        <v>0</v>
      </c>
      <c r="P100" s="109"/>
    </row>
    <row r="101" spans="1:16" ht="21.75" thickBot="1" x14ac:dyDescent="0.3">
      <c r="A101" s="471" t="s">
        <v>103</v>
      </c>
      <c r="B101" s="472"/>
      <c r="C101" s="107">
        <f t="shared" ref="C101:N101" si="111">C17+C19+C45+C83+C96+C100</f>
        <v>673503.09400000004</v>
      </c>
      <c r="D101" s="107">
        <f t="shared" si="111"/>
        <v>126159.80316</v>
      </c>
      <c r="E101" s="245">
        <f t="shared" si="111"/>
        <v>799662.89716000005</v>
      </c>
      <c r="F101" s="307">
        <f t="shared" si="111"/>
        <v>123958.75</v>
      </c>
      <c r="G101" s="108">
        <f t="shared" si="111"/>
        <v>22691.1927</v>
      </c>
      <c r="H101" s="308">
        <f t="shared" si="111"/>
        <v>146649.94270000001</v>
      </c>
      <c r="I101" s="268">
        <f t="shared" si="111"/>
        <v>553864.26399999997</v>
      </c>
      <c r="J101" s="134">
        <f t="shared" si="111"/>
        <v>115267.22633999999</v>
      </c>
      <c r="K101" s="335">
        <f t="shared" si="111"/>
        <v>669131.49033999979</v>
      </c>
      <c r="L101" s="375">
        <f t="shared" si="111"/>
        <v>677823.01400000008</v>
      </c>
      <c r="M101" s="151">
        <f t="shared" si="111"/>
        <v>137958.41904000001</v>
      </c>
      <c r="N101" s="376">
        <f t="shared" si="111"/>
        <v>815781.43303999992</v>
      </c>
      <c r="P101" s="109"/>
    </row>
    <row r="102" spans="1:16" ht="21.75" thickBot="1" x14ac:dyDescent="0.3">
      <c r="A102" s="471" t="s">
        <v>104</v>
      </c>
      <c r="B102" s="472"/>
      <c r="C102" s="107">
        <f t="shared" ref="C102:N102" si="112">C14+C15+C16+C19+C47+C73+C86</f>
        <v>617376.88</v>
      </c>
      <c r="D102" s="107">
        <f t="shared" si="112"/>
        <v>117301.6072</v>
      </c>
      <c r="E102" s="245">
        <f t="shared" si="112"/>
        <v>734678.48719999997</v>
      </c>
      <c r="F102" s="307">
        <f t="shared" si="112"/>
        <v>96094</v>
      </c>
      <c r="G102" s="108">
        <f t="shared" si="112"/>
        <v>18257.86</v>
      </c>
      <c r="H102" s="308">
        <f t="shared" si="112"/>
        <v>114351.86</v>
      </c>
      <c r="I102" s="268">
        <f t="shared" si="112"/>
        <v>525602.80000000005</v>
      </c>
      <c r="J102" s="134">
        <f t="shared" si="112"/>
        <v>110376.588</v>
      </c>
      <c r="K102" s="335">
        <f t="shared" si="112"/>
        <v>635979.38799999992</v>
      </c>
      <c r="L102" s="375">
        <f t="shared" si="112"/>
        <v>621696.80000000005</v>
      </c>
      <c r="M102" s="151">
        <f t="shared" si="112"/>
        <v>128634.448</v>
      </c>
      <c r="N102" s="376">
        <f t="shared" si="112"/>
        <v>750331.24799999991</v>
      </c>
      <c r="P102" s="109"/>
    </row>
    <row r="103" spans="1:16" x14ac:dyDescent="0.25">
      <c r="L103" s="39"/>
      <c r="M103" s="39"/>
      <c r="N103" s="39"/>
    </row>
    <row r="104" spans="1:16" x14ac:dyDescent="0.25">
      <c r="L104" s="39"/>
      <c r="M104" s="39"/>
      <c r="N104" s="39"/>
    </row>
    <row r="105" spans="1:16" ht="21" x14ac:dyDescent="0.35">
      <c r="B105" s="26" t="s">
        <v>105</v>
      </c>
      <c r="C105" s="473" t="s">
        <v>106</v>
      </c>
      <c r="D105" s="473"/>
      <c r="E105" s="473"/>
      <c r="F105" s="473"/>
      <c r="G105" s="473"/>
      <c r="H105" s="473"/>
      <c r="I105" s="473"/>
      <c r="J105" s="473"/>
      <c r="K105" s="473"/>
      <c r="L105" s="474"/>
      <c r="M105" s="474"/>
      <c r="N105" s="474"/>
    </row>
    <row r="106" spans="1:16" ht="21" x14ac:dyDescent="0.35">
      <c r="A106" s="2"/>
      <c r="B106" s="27" t="s">
        <v>107</v>
      </c>
      <c r="C106" s="469" t="s">
        <v>108</v>
      </c>
      <c r="D106" s="469"/>
      <c r="E106" s="469"/>
      <c r="F106" s="469"/>
      <c r="G106" s="469"/>
      <c r="H106" s="469"/>
      <c r="I106" s="469"/>
      <c r="J106" s="469"/>
      <c r="K106" s="469"/>
      <c r="L106" s="470"/>
      <c r="M106" s="470"/>
      <c r="N106" s="470"/>
    </row>
    <row r="107" spans="1:16" x14ac:dyDescent="0.25">
      <c r="L107" s="39"/>
      <c r="M107" s="39"/>
      <c r="N107" s="39"/>
    </row>
    <row r="108" spans="1:16" x14ac:dyDescent="0.25">
      <c r="L108" s="39"/>
      <c r="M108" s="39"/>
      <c r="N108" s="39"/>
    </row>
    <row r="109" spans="1:16" ht="21" x14ac:dyDescent="0.35">
      <c r="B109" s="26" t="s">
        <v>109</v>
      </c>
      <c r="C109" s="109"/>
      <c r="L109" s="39"/>
      <c r="M109" s="39"/>
      <c r="N109" s="39"/>
    </row>
    <row r="110" spans="1:16" ht="21" x14ac:dyDescent="0.35">
      <c r="A110" s="2"/>
      <c r="B110" s="27" t="s">
        <v>110</v>
      </c>
      <c r="C110" s="40"/>
      <c r="D110" s="2"/>
      <c r="E110" s="2"/>
      <c r="F110" s="2"/>
      <c r="G110" s="2"/>
      <c r="H110" s="2"/>
      <c r="I110" s="2"/>
      <c r="J110" s="2"/>
      <c r="K110" s="2"/>
    </row>
  </sheetData>
  <mergeCells count="33">
    <mergeCell ref="C106:E106"/>
    <mergeCell ref="F106:H106"/>
    <mergeCell ref="I106:K106"/>
    <mergeCell ref="L106:N106"/>
    <mergeCell ref="A83:B83"/>
    <mergeCell ref="A84:E84"/>
    <mergeCell ref="A96:B96"/>
    <mergeCell ref="A97:E97"/>
    <mergeCell ref="A100:B100"/>
    <mergeCell ref="A101:B101"/>
    <mergeCell ref="A102:B102"/>
    <mergeCell ref="C105:E105"/>
    <mergeCell ref="F105:H105"/>
    <mergeCell ref="I105:K105"/>
    <mergeCell ref="L105:N105"/>
    <mergeCell ref="A46:E46"/>
    <mergeCell ref="I7:K8"/>
    <mergeCell ref="L7:N8"/>
    <mergeCell ref="A8:E8"/>
    <mergeCell ref="A9:A10"/>
    <mergeCell ref="B9:B10"/>
    <mergeCell ref="A12:E12"/>
    <mergeCell ref="F7:H8"/>
    <mergeCell ref="A17:B17"/>
    <mergeCell ref="A18:E18"/>
    <mergeCell ref="A19:B19"/>
    <mergeCell ref="A20:E20"/>
    <mergeCell ref="A45:B45"/>
    <mergeCell ref="A2:B2"/>
    <mergeCell ref="A3:B3"/>
    <mergeCell ref="A4:B4"/>
    <mergeCell ref="A6:E6"/>
    <mergeCell ref="A7:E7"/>
  </mergeCells>
  <pageMargins left="0.7" right="0.7" top="0.75" bottom="0.75" header="0.3" footer="0.3"/>
  <pageSetup paperSize="9" scale="2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ADAC5-8D60-4B40-BD7D-4FD21D9B45B8}">
  <dimension ref="A1:P110"/>
  <sheetViews>
    <sheetView tabSelected="1" view="pageBreakPreview" topLeftCell="A78" zoomScale="60" zoomScaleNormal="70" workbookViewId="0">
      <selection activeCell="I7" sqref="I7:K8"/>
    </sheetView>
  </sheetViews>
  <sheetFormatPr defaultRowHeight="15" x14ac:dyDescent="0.25"/>
  <cols>
    <col min="1" max="1" width="6.28515625" customWidth="1"/>
    <col min="2" max="2" width="87.28515625" customWidth="1"/>
    <col min="3" max="3" width="21.5703125" customWidth="1"/>
    <col min="4" max="4" width="18.5703125" customWidth="1"/>
    <col min="5" max="5" width="21" customWidth="1"/>
    <col min="6" max="6" width="21.42578125" customWidth="1"/>
    <col min="7" max="7" width="18.5703125" customWidth="1"/>
    <col min="8" max="8" width="21" customWidth="1"/>
    <col min="9" max="9" width="19.7109375" customWidth="1"/>
    <col min="10" max="10" width="18.5703125" customWidth="1"/>
    <col min="11" max="11" width="21" customWidth="1"/>
    <col min="12" max="12" width="19.7109375" customWidth="1"/>
    <col min="13" max="13" width="18.5703125" customWidth="1"/>
    <col min="14" max="14" width="21" customWidth="1"/>
    <col min="16" max="16" width="16.140625" customWidth="1"/>
  </cols>
  <sheetData>
    <row r="1" spans="1:14" ht="18.75" x14ac:dyDescent="0.3">
      <c r="A1" s="1" t="s">
        <v>0</v>
      </c>
      <c r="B1" s="1"/>
      <c r="C1" s="2"/>
      <c r="D1" s="2"/>
      <c r="F1" s="2"/>
      <c r="G1" s="2"/>
      <c r="I1" s="2"/>
      <c r="J1" s="2"/>
    </row>
    <row r="2" spans="1:14" ht="18.75" x14ac:dyDescent="0.25">
      <c r="A2" s="436" t="s">
        <v>1</v>
      </c>
      <c r="B2" s="436"/>
      <c r="C2" s="2"/>
      <c r="D2" s="2"/>
      <c r="F2" s="2"/>
      <c r="G2" s="2"/>
      <c r="I2" s="2"/>
      <c r="J2" s="2"/>
    </row>
    <row r="3" spans="1:14" ht="18.75" x14ac:dyDescent="0.25">
      <c r="A3" s="436" t="s">
        <v>2</v>
      </c>
      <c r="B3" s="436"/>
      <c r="C3" s="2"/>
      <c r="D3" s="2"/>
      <c r="F3" s="2"/>
      <c r="G3" s="2"/>
      <c r="I3" s="2"/>
      <c r="J3" s="2"/>
    </row>
    <row r="4" spans="1:14" ht="18.75" x14ac:dyDescent="0.25">
      <c r="A4" s="436" t="s">
        <v>3</v>
      </c>
      <c r="B4" s="436"/>
      <c r="C4" s="2"/>
      <c r="D4" s="2"/>
      <c r="F4" s="2"/>
      <c r="G4" s="2"/>
      <c r="I4" s="2"/>
      <c r="J4" s="2"/>
    </row>
    <row r="6" spans="1:14" ht="21.75" thickBot="1" x14ac:dyDescent="0.4">
      <c r="A6" s="437" t="s">
        <v>139</v>
      </c>
      <c r="B6" s="437"/>
      <c r="C6" s="437"/>
      <c r="D6" s="437"/>
      <c r="E6" s="437"/>
    </row>
    <row r="7" spans="1:14" ht="21" customHeight="1" x14ac:dyDescent="0.35">
      <c r="A7" s="437" t="s">
        <v>5</v>
      </c>
      <c r="B7" s="437"/>
      <c r="C7" s="437"/>
      <c r="D7" s="437"/>
      <c r="E7" s="437"/>
      <c r="F7" s="455" t="s">
        <v>137</v>
      </c>
      <c r="G7" s="456"/>
      <c r="H7" s="457"/>
      <c r="I7" s="440" t="s">
        <v>143</v>
      </c>
      <c r="J7" s="440"/>
      <c r="K7" s="440"/>
      <c r="L7" s="442" t="s">
        <v>138</v>
      </c>
      <c r="M7" s="443"/>
      <c r="N7" s="444"/>
    </row>
    <row r="8" spans="1:14" ht="21.75" thickBot="1" x14ac:dyDescent="0.3">
      <c r="A8" s="448" t="s">
        <v>6</v>
      </c>
      <c r="B8" s="448"/>
      <c r="C8" s="448"/>
      <c r="D8" s="448"/>
      <c r="E8" s="448"/>
      <c r="F8" s="458"/>
      <c r="G8" s="459"/>
      <c r="H8" s="460"/>
      <c r="I8" s="441"/>
      <c r="J8" s="441"/>
      <c r="K8" s="441"/>
      <c r="L8" s="445"/>
      <c r="M8" s="446"/>
      <c r="N8" s="447"/>
    </row>
    <row r="9" spans="1:14" ht="42" x14ac:dyDescent="0.25">
      <c r="A9" s="449" t="s">
        <v>7</v>
      </c>
      <c r="B9" s="451" t="s">
        <v>8</v>
      </c>
      <c r="C9" s="3" t="s">
        <v>9</v>
      </c>
      <c r="D9" s="4" t="s">
        <v>10</v>
      </c>
      <c r="E9" s="217" t="s">
        <v>11</v>
      </c>
      <c r="F9" s="269" t="s">
        <v>9</v>
      </c>
      <c r="G9" s="28" t="s">
        <v>10</v>
      </c>
      <c r="H9" s="29" t="s">
        <v>11</v>
      </c>
      <c r="I9" s="246" t="s">
        <v>9</v>
      </c>
      <c r="J9" s="110" t="s">
        <v>10</v>
      </c>
      <c r="K9" s="309" t="s">
        <v>11</v>
      </c>
      <c r="L9" s="336" t="s">
        <v>9</v>
      </c>
      <c r="M9" s="135" t="s">
        <v>10</v>
      </c>
      <c r="N9" s="136" t="s">
        <v>11</v>
      </c>
    </row>
    <row r="10" spans="1:14" ht="21.75" thickBot="1" x14ac:dyDescent="0.3">
      <c r="A10" s="450"/>
      <c r="B10" s="452"/>
      <c r="C10" s="5" t="s">
        <v>12</v>
      </c>
      <c r="D10" s="6" t="s">
        <v>12</v>
      </c>
      <c r="E10" s="218" t="s">
        <v>12</v>
      </c>
      <c r="F10" s="270" t="s">
        <v>12</v>
      </c>
      <c r="G10" s="30" t="s">
        <v>12</v>
      </c>
      <c r="H10" s="31" t="s">
        <v>12</v>
      </c>
      <c r="I10" s="247" t="s">
        <v>12</v>
      </c>
      <c r="J10" s="111" t="s">
        <v>12</v>
      </c>
      <c r="K10" s="310" t="s">
        <v>12</v>
      </c>
      <c r="L10" s="337" t="s">
        <v>12</v>
      </c>
      <c r="M10" s="137" t="s">
        <v>12</v>
      </c>
      <c r="N10" s="138" t="s">
        <v>12</v>
      </c>
    </row>
    <row r="11" spans="1:14" ht="21.75" thickBot="1" x14ac:dyDescent="0.3">
      <c r="A11" s="7" t="s">
        <v>13</v>
      </c>
      <c r="B11" s="7" t="s">
        <v>14</v>
      </c>
      <c r="C11" s="7" t="s">
        <v>15</v>
      </c>
      <c r="D11" s="7" t="s">
        <v>16</v>
      </c>
      <c r="E11" s="219" t="s">
        <v>17</v>
      </c>
      <c r="F11" s="271" t="s">
        <v>15</v>
      </c>
      <c r="G11" s="32" t="s">
        <v>16</v>
      </c>
      <c r="H11" s="272" t="s">
        <v>17</v>
      </c>
      <c r="I11" s="248" t="s">
        <v>15</v>
      </c>
      <c r="J11" s="112" t="s">
        <v>16</v>
      </c>
      <c r="K11" s="311" t="s">
        <v>17</v>
      </c>
      <c r="L11" s="338" t="s">
        <v>15</v>
      </c>
      <c r="M11" s="139" t="s">
        <v>16</v>
      </c>
      <c r="N11" s="339" t="s">
        <v>17</v>
      </c>
    </row>
    <row r="12" spans="1:14" ht="21" x14ac:dyDescent="0.25">
      <c r="A12" s="453" t="s">
        <v>18</v>
      </c>
      <c r="B12" s="454"/>
      <c r="C12" s="454"/>
      <c r="D12" s="454"/>
      <c r="E12" s="454"/>
      <c r="F12" s="273"/>
      <c r="G12" s="33"/>
      <c r="H12" s="274"/>
      <c r="I12" s="249"/>
      <c r="J12" s="113"/>
      <c r="K12" s="312"/>
      <c r="L12" s="340"/>
      <c r="M12" s="140"/>
      <c r="N12" s="341"/>
    </row>
    <row r="13" spans="1:14" ht="21.75" thickBot="1" x14ac:dyDescent="0.4">
      <c r="A13" s="8" t="s">
        <v>19</v>
      </c>
      <c r="B13" s="9" t="s">
        <v>20</v>
      </c>
      <c r="C13" s="41">
        <v>0</v>
      </c>
      <c r="D13" s="42">
        <f>C13*19%</f>
        <v>0</v>
      </c>
      <c r="E13" s="220">
        <f>C13+D13</f>
        <v>0</v>
      </c>
      <c r="F13" s="275">
        <v>0</v>
      </c>
      <c r="G13" s="44">
        <f t="shared" ref="G13:G16" si="0">F13*19%</f>
        <v>0</v>
      </c>
      <c r="H13" s="45">
        <f t="shared" ref="H13:H16" si="1">F13+G13</f>
        <v>0</v>
      </c>
      <c r="I13" s="250">
        <v>0</v>
      </c>
      <c r="J13" s="115">
        <f t="shared" ref="J13:J16" si="2">I13*19%</f>
        <v>0</v>
      </c>
      <c r="K13" s="313">
        <f t="shared" ref="K13:K16" si="3">I13+J13</f>
        <v>0</v>
      </c>
      <c r="L13" s="342">
        <v>0</v>
      </c>
      <c r="M13" s="153">
        <f t="shared" ref="M13:M16" si="4">L13*19%</f>
        <v>0</v>
      </c>
      <c r="N13" s="154">
        <f t="shared" ref="N13:N16" si="5">L13+M13</f>
        <v>0</v>
      </c>
    </row>
    <row r="14" spans="1:14" ht="22.5" thickTop="1" thickBot="1" x14ac:dyDescent="0.4">
      <c r="A14" s="10" t="s">
        <v>21</v>
      </c>
      <c r="B14" s="11" t="s">
        <v>22</v>
      </c>
      <c r="C14" s="46">
        <v>0</v>
      </c>
      <c r="D14" s="47">
        <f t="shared" ref="D14:D16" si="6">C14*19%</f>
        <v>0</v>
      </c>
      <c r="E14" s="221">
        <f t="shared" ref="E14:E16" si="7">C14+D14</f>
        <v>0</v>
      </c>
      <c r="F14" s="276">
        <v>0</v>
      </c>
      <c r="G14" s="48">
        <f t="shared" si="0"/>
        <v>0</v>
      </c>
      <c r="H14" s="49">
        <f t="shared" si="1"/>
        <v>0</v>
      </c>
      <c r="I14" s="251">
        <v>0</v>
      </c>
      <c r="J14" s="121">
        <f t="shared" si="2"/>
        <v>0</v>
      </c>
      <c r="K14" s="314">
        <f t="shared" si="3"/>
        <v>0</v>
      </c>
      <c r="L14" s="343">
        <v>0</v>
      </c>
      <c r="M14" s="155">
        <f t="shared" si="4"/>
        <v>0</v>
      </c>
      <c r="N14" s="156">
        <f t="shared" si="5"/>
        <v>0</v>
      </c>
    </row>
    <row r="15" spans="1:14" ht="43.5" thickTop="1" thickBot="1" x14ac:dyDescent="0.4">
      <c r="A15" s="10" t="s">
        <v>23</v>
      </c>
      <c r="B15" s="12" t="s">
        <v>24</v>
      </c>
      <c r="C15" s="68">
        <v>0</v>
      </c>
      <c r="D15" s="69">
        <f t="shared" si="6"/>
        <v>0</v>
      </c>
      <c r="E15" s="222">
        <f t="shared" si="7"/>
        <v>0</v>
      </c>
      <c r="F15" s="277">
        <v>0</v>
      </c>
      <c r="G15" s="71">
        <f t="shared" si="0"/>
        <v>0</v>
      </c>
      <c r="H15" s="72">
        <f t="shared" si="1"/>
        <v>0</v>
      </c>
      <c r="I15" s="252">
        <v>0</v>
      </c>
      <c r="J15" s="131">
        <f t="shared" si="2"/>
        <v>0</v>
      </c>
      <c r="K15" s="315">
        <f t="shared" si="3"/>
        <v>0</v>
      </c>
      <c r="L15" s="344">
        <v>0</v>
      </c>
      <c r="M15" s="158">
        <f t="shared" si="4"/>
        <v>0</v>
      </c>
      <c r="N15" s="159">
        <f t="shared" si="5"/>
        <v>0</v>
      </c>
    </row>
    <row r="16" spans="1:14" ht="22.5" thickTop="1" thickBot="1" x14ac:dyDescent="0.4">
      <c r="A16" s="10" t="s">
        <v>25</v>
      </c>
      <c r="B16" s="11" t="s">
        <v>26</v>
      </c>
      <c r="C16" s="46">
        <v>0</v>
      </c>
      <c r="D16" s="47">
        <f t="shared" si="6"/>
        <v>0</v>
      </c>
      <c r="E16" s="221">
        <f t="shared" si="7"/>
        <v>0</v>
      </c>
      <c r="F16" s="276">
        <v>0</v>
      </c>
      <c r="G16" s="48">
        <f t="shared" si="0"/>
        <v>0</v>
      </c>
      <c r="H16" s="49">
        <f t="shared" si="1"/>
        <v>0</v>
      </c>
      <c r="I16" s="251">
        <v>0</v>
      </c>
      <c r="J16" s="121">
        <f t="shared" si="2"/>
        <v>0</v>
      </c>
      <c r="K16" s="314">
        <f t="shared" si="3"/>
        <v>0</v>
      </c>
      <c r="L16" s="343">
        <v>0</v>
      </c>
      <c r="M16" s="155">
        <f t="shared" si="4"/>
        <v>0</v>
      </c>
      <c r="N16" s="156">
        <f t="shared" si="5"/>
        <v>0</v>
      </c>
    </row>
    <row r="17" spans="1:16" ht="22.5" thickTop="1" thickBot="1" x14ac:dyDescent="0.4">
      <c r="A17" s="461" t="s">
        <v>27</v>
      </c>
      <c r="B17" s="462"/>
      <c r="C17" s="50">
        <f>SUM(C13:C16)</f>
        <v>0</v>
      </c>
      <c r="D17" s="50">
        <f t="shared" ref="D17:N17" si="8">SUM(D13:D16)</f>
        <v>0</v>
      </c>
      <c r="E17" s="223">
        <f t="shared" si="8"/>
        <v>0</v>
      </c>
      <c r="F17" s="278">
        <f t="shared" si="8"/>
        <v>0</v>
      </c>
      <c r="G17" s="51">
        <f t="shared" si="8"/>
        <v>0</v>
      </c>
      <c r="H17" s="52">
        <f t="shared" si="8"/>
        <v>0</v>
      </c>
      <c r="I17" s="253">
        <f t="shared" si="8"/>
        <v>0</v>
      </c>
      <c r="J17" s="116">
        <f t="shared" si="8"/>
        <v>0</v>
      </c>
      <c r="K17" s="316">
        <f t="shared" si="8"/>
        <v>0</v>
      </c>
      <c r="L17" s="345">
        <f t="shared" si="8"/>
        <v>0</v>
      </c>
      <c r="M17" s="145">
        <f t="shared" si="8"/>
        <v>0</v>
      </c>
      <c r="N17" s="160">
        <f t="shared" si="8"/>
        <v>0</v>
      </c>
    </row>
    <row r="18" spans="1:16" ht="21" x14ac:dyDescent="0.25">
      <c r="A18" s="463" t="s">
        <v>28</v>
      </c>
      <c r="B18" s="464"/>
      <c r="C18" s="464"/>
      <c r="D18" s="464"/>
      <c r="E18" s="464"/>
      <c r="F18" s="279"/>
      <c r="G18" s="280"/>
      <c r="H18" s="281"/>
      <c r="I18" s="117"/>
      <c r="J18" s="117"/>
      <c r="K18" s="117"/>
      <c r="L18" s="346"/>
      <c r="M18" s="347"/>
      <c r="N18" s="348"/>
    </row>
    <row r="19" spans="1:16" ht="21.75" thickBot="1" x14ac:dyDescent="0.4">
      <c r="A19" s="465" t="s">
        <v>29</v>
      </c>
      <c r="B19" s="466"/>
      <c r="C19" s="53">
        <v>0</v>
      </c>
      <c r="D19" s="53">
        <v>0</v>
      </c>
      <c r="E19" s="224">
        <v>0</v>
      </c>
      <c r="F19" s="282">
        <v>0</v>
      </c>
      <c r="G19" s="54">
        <v>0</v>
      </c>
      <c r="H19" s="55">
        <v>0</v>
      </c>
      <c r="I19" s="254">
        <v>0</v>
      </c>
      <c r="J19" s="118">
        <v>0</v>
      </c>
      <c r="K19" s="317">
        <v>0</v>
      </c>
      <c r="L19" s="349">
        <v>0</v>
      </c>
      <c r="M19" s="142">
        <v>0</v>
      </c>
      <c r="N19" s="143">
        <v>0</v>
      </c>
    </row>
    <row r="20" spans="1:16" ht="21" x14ac:dyDescent="0.25">
      <c r="A20" s="463" t="s">
        <v>30</v>
      </c>
      <c r="B20" s="464"/>
      <c r="C20" s="464"/>
      <c r="D20" s="464"/>
      <c r="E20" s="464"/>
      <c r="F20" s="279"/>
      <c r="G20" s="280"/>
      <c r="H20" s="281"/>
      <c r="I20" s="117"/>
      <c r="J20" s="117"/>
      <c r="K20" s="117"/>
      <c r="L20" s="346"/>
      <c r="M20" s="347"/>
      <c r="N20" s="348"/>
    </row>
    <row r="21" spans="1:16" s="2" customFormat="1" ht="21" x14ac:dyDescent="0.35">
      <c r="A21" s="37" t="s">
        <v>31</v>
      </c>
      <c r="B21" s="34" t="s">
        <v>32</v>
      </c>
      <c r="C21" s="89">
        <f>ELIGIBIL!C21+NEELIGIBIL!C21</f>
        <v>0</v>
      </c>
      <c r="D21" s="89">
        <f>ELIGIBIL!D21+NEELIGIBIL!D21</f>
        <v>0</v>
      </c>
      <c r="E21" s="225">
        <f>ELIGIBIL!E21+NEELIGIBIL!E21</f>
        <v>0</v>
      </c>
      <c r="F21" s="283">
        <f>ELIGIBIL!F21+NEELIGIBIL!F21</f>
        <v>0</v>
      </c>
      <c r="G21" s="90">
        <f>ELIGIBIL!G21+NEELIGIBIL!G21</f>
        <v>0</v>
      </c>
      <c r="H21" s="91">
        <f>ELIGIBIL!H21+NEELIGIBIL!H21</f>
        <v>0</v>
      </c>
      <c r="I21" s="255">
        <f>ELIGIBIL!I21+NEELIGIBIL!I21</f>
        <v>0</v>
      </c>
      <c r="J21" s="123">
        <f>ELIGIBIL!J21+NEELIGIBIL!J21</f>
        <v>0</v>
      </c>
      <c r="K21" s="318">
        <f>ELIGIBIL!K21+NEELIGIBIL!K21</f>
        <v>0</v>
      </c>
      <c r="L21" s="350">
        <f>ELIGIBIL!L21+NEELIGIBIL!L21</f>
        <v>0</v>
      </c>
      <c r="M21" s="167">
        <f>ELIGIBIL!M21+NEELIGIBIL!M21</f>
        <v>0</v>
      </c>
      <c r="N21" s="351">
        <f>ELIGIBIL!N21+NEELIGIBIL!N21</f>
        <v>0</v>
      </c>
    </row>
    <row r="22" spans="1:16" ht="21" x14ac:dyDescent="0.35">
      <c r="A22" s="13"/>
      <c r="B22" s="14" t="s">
        <v>33</v>
      </c>
      <c r="C22" s="57">
        <f>ELIGIBIL!C22+NEELIGIBIL!C22</f>
        <v>0</v>
      </c>
      <c r="D22" s="57">
        <f>ELIGIBIL!D22+NEELIGIBIL!D22</f>
        <v>0</v>
      </c>
      <c r="E22" s="226">
        <f>ELIGIBIL!E22+NEELIGIBIL!E22</f>
        <v>0</v>
      </c>
      <c r="F22" s="284">
        <f>ELIGIBIL!F22+NEELIGIBIL!F22</f>
        <v>0</v>
      </c>
      <c r="G22" s="59">
        <f>ELIGIBIL!G22+NEELIGIBIL!G22</f>
        <v>0</v>
      </c>
      <c r="H22" s="285">
        <f>ELIGIBIL!H22+NEELIGIBIL!H22</f>
        <v>0</v>
      </c>
      <c r="I22" s="256">
        <f>ELIGIBIL!I22+NEELIGIBIL!I22</f>
        <v>0</v>
      </c>
      <c r="J22" s="66">
        <f>ELIGIBIL!J22+NEELIGIBIL!J22</f>
        <v>0</v>
      </c>
      <c r="K22" s="319">
        <f>ELIGIBIL!K22+NEELIGIBIL!K22</f>
        <v>0</v>
      </c>
      <c r="L22" s="352">
        <f>ELIGIBIL!L22+NEELIGIBIL!L22</f>
        <v>0</v>
      </c>
      <c r="M22" s="161">
        <f>ELIGIBIL!M22+NEELIGIBIL!M22</f>
        <v>0</v>
      </c>
      <c r="N22" s="353">
        <f>ELIGIBIL!N22+NEELIGIBIL!N22</f>
        <v>0</v>
      </c>
    </row>
    <row r="23" spans="1:16" ht="21" x14ac:dyDescent="0.35">
      <c r="A23" s="13"/>
      <c r="B23" s="14" t="s">
        <v>34</v>
      </c>
      <c r="C23" s="57">
        <f>ELIGIBIL!C23+NEELIGIBIL!C23</f>
        <v>0</v>
      </c>
      <c r="D23" s="57">
        <f>ELIGIBIL!D23+NEELIGIBIL!D23</f>
        <v>0</v>
      </c>
      <c r="E23" s="226">
        <f>ELIGIBIL!E23+NEELIGIBIL!E23</f>
        <v>0</v>
      </c>
      <c r="F23" s="284">
        <f>ELIGIBIL!F23+NEELIGIBIL!F23</f>
        <v>0</v>
      </c>
      <c r="G23" s="59">
        <f>ELIGIBIL!G23+NEELIGIBIL!G23</f>
        <v>0</v>
      </c>
      <c r="H23" s="285">
        <f>ELIGIBIL!H23+NEELIGIBIL!H23</f>
        <v>0</v>
      </c>
      <c r="I23" s="256">
        <f>ELIGIBIL!I23+NEELIGIBIL!I23</f>
        <v>0</v>
      </c>
      <c r="J23" s="66">
        <f>ELIGIBIL!J23+NEELIGIBIL!J23</f>
        <v>0</v>
      </c>
      <c r="K23" s="319">
        <f>ELIGIBIL!K23+NEELIGIBIL!K23</f>
        <v>0</v>
      </c>
      <c r="L23" s="352">
        <f>ELIGIBIL!L23+NEELIGIBIL!L23</f>
        <v>0</v>
      </c>
      <c r="M23" s="161">
        <f>ELIGIBIL!M23+NEELIGIBIL!M23</f>
        <v>0</v>
      </c>
      <c r="N23" s="353">
        <f>ELIGIBIL!N23+NEELIGIBIL!N23</f>
        <v>0</v>
      </c>
    </row>
    <row r="24" spans="1:16" ht="21.75" thickBot="1" x14ac:dyDescent="0.4">
      <c r="A24" s="8"/>
      <c r="B24" s="9" t="s">
        <v>35</v>
      </c>
      <c r="C24" s="41">
        <f>ELIGIBIL!C24+NEELIGIBIL!C24</f>
        <v>0</v>
      </c>
      <c r="D24" s="41">
        <f>ELIGIBIL!D24+NEELIGIBIL!D24</f>
        <v>0</v>
      </c>
      <c r="E24" s="227">
        <f>ELIGIBIL!E24+NEELIGIBIL!E24</f>
        <v>0</v>
      </c>
      <c r="F24" s="275">
        <f>ELIGIBIL!F24+NEELIGIBIL!F24</f>
        <v>0</v>
      </c>
      <c r="G24" s="43">
        <f>ELIGIBIL!G24+NEELIGIBIL!G24</f>
        <v>0</v>
      </c>
      <c r="H24" s="286">
        <f>ELIGIBIL!H24+NEELIGIBIL!H24</f>
        <v>0</v>
      </c>
      <c r="I24" s="250">
        <f>ELIGIBIL!I24+NEELIGIBIL!I24</f>
        <v>0</v>
      </c>
      <c r="J24" s="114">
        <f>ELIGIBIL!J24+NEELIGIBIL!J24</f>
        <v>0</v>
      </c>
      <c r="K24" s="320">
        <f>ELIGIBIL!K24+NEELIGIBIL!K24</f>
        <v>0</v>
      </c>
      <c r="L24" s="342">
        <f>ELIGIBIL!L24+NEELIGIBIL!L24</f>
        <v>0</v>
      </c>
      <c r="M24" s="141">
        <f>ELIGIBIL!M24+NEELIGIBIL!M24</f>
        <v>0</v>
      </c>
      <c r="N24" s="354">
        <f>ELIGIBIL!N24+NEELIGIBIL!N24</f>
        <v>0</v>
      </c>
    </row>
    <row r="25" spans="1:16" s="2" customFormat="1" ht="43.5" thickTop="1" thickBot="1" x14ac:dyDescent="0.4">
      <c r="A25" s="168" t="s">
        <v>36</v>
      </c>
      <c r="B25" s="169" t="s">
        <v>37</v>
      </c>
      <c r="C25" s="170">
        <f>ELIGIBIL!C25+NEELIGIBIL!C25</f>
        <v>0</v>
      </c>
      <c r="D25" s="170">
        <f>ELIGIBIL!D25+NEELIGIBIL!D25</f>
        <v>0</v>
      </c>
      <c r="E25" s="228">
        <f>ELIGIBIL!E25+NEELIGIBIL!E25</f>
        <v>0</v>
      </c>
      <c r="F25" s="287">
        <f>ELIGIBIL!F25+NEELIGIBIL!F25</f>
        <v>0</v>
      </c>
      <c r="G25" s="172">
        <f>ELIGIBIL!G25+NEELIGIBIL!G25</f>
        <v>0</v>
      </c>
      <c r="H25" s="288">
        <f>ELIGIBIL!H25+NEELIGIBIL!H25</f>
        <v>0</v>
      </c>
      <c r="I25" s="257">
        <f>ELIGIBIL!I25+NEELIGIBIL!I25</f>
        <v>0</v>
      </c>
      <c r="J25" s="175">
        <f>ELIGIBIL!J25+NEELIGIBIL!J25</f>
        <v>0</v>
      </c>
      <c r="K25" s="321">
        <f>ELIGIBIL!K25+NEELIGIBIL!K25</f>
        <v>0</v>
      </c>
      <c r="L25" s="355">
        <f>ELIGIBIL!L25+NEELIGIBIL!L25</f>
        <v>0</v>
      </c>
      <c r="M25" s="212">
        <f>ELIGIBIL!M25+NEELIGIBIL!M25</f>
        <v>0</v>
      </c>
      <c r="N25" s="356">
        <f>ELIGIBIL!N25+NEELIGIBIL!N25</f>
        <v>0</v>
      </c>
    </row>
    <row r="26" spans="1:16" s="2" customFormat="1" ht="22.5" thickTop="1" thickBot="1" x14ac:dyDescent="0.4">
      <c r="A26" s="168" t="s">
        <v>38</v>
      </c>
      <c r="B26" s="176" t="s">
        <v>39</v>
      </c>
      <c r="C26" s="177">
        <f>ELIGIBIL!C26+NEELIGIBIL!C26</f>
        <v>9336.56</v>
      </c>
      <c r="D26" s="177">
        <f>ELIGIBIL!D26+NEELIGIBIL!D26</f>
        <v>1773.9463999999998</v>
      </c>
      <c r="E26" s="229">
        <f>ELIGIBIL!E26+NEELIGIBIL!E26</f>
        <v>11110.506399999998</v>
      </c>
      <c r="F26" s="289">
        <f>ELIGIBIL!F26+NEELIGIBIL!F26</f>
        <v>9336.56</v>
      </c>
      <c r="G26" s="179">
        <f>ELIGIBIL!G26+NEELIGIBIL!G26</f>
        <v>1773.9463999999998</v>
      </c>
      <c r="H26" s="290">
        <f>ELIGIBIL!H26+NEELIGIBIL!H26</f>
        <v>11110.506399999998</v>
      </c>
      <c r="I26" s="258">
        <f>ELIGIBIL!I26+NEELIGIBIL!I26</f>
        <v>0</v>
      </c>
      <c r="J26" s="182">
        <f>ELIGIBIL!J26+NEELIGIBIL!J26</f>
        <v>0</v>
      </c>
      <c r="K26" s="322">
        <f>ELIGIBIL!K26+NEELIGIBIL!K26</f>
        <v>0</v>
      </c>
      <c r="L26" s="357">
        <f>ELIGIBIL!L26+NEELIGIBIL!L26</f>
        <v>9336.56</v>
      </c>
      <c r="M26" s="213">
        <f>ELIGIBIL!M26+NEELIGIBIL!M26</f>
        <v>1773.9463999999998</v>
      </c>
      <c r="N26" s="358">
        <f>ELIGIBIL!N26+NEELIGIBIL!N26</f>
        <v>11110.506399999998</v>
      </c>
      <c r="P26" s="40"/>
    </row>
    <row r="27" spans="1:16" s="2" customFormat="1" ht="22.5" thickTop="1" thickBot="1" x14ac:dyDescent="0.4">
      <c r="A27" s="168" t="s">
        <v>40</v>
      </c>
      <c r="B27" s="176" t="s">
        <v>41</v>
      </c>
      <c r="C27" s="177">
        <f>ELIGIBIL!C27+NEELIGIBIL!C27</f>
        <v>9334.91</v>
      </c>
      <c r="D27" s="177">
        <f>ELIGIBIL!D27+NEELIGIBIL!D27</f>
        <v>1773.6329000000001</v>
      </c>
      <c r="E27" s="229">
        <f>ELIGIBIL!E27+NEELIGIBIL!E27</f>
        <v>11108.5429</v>
      </c>
      <c r="F27" s="289">
        <f>ELIGIBIL!F27+NEELIGIBIL!F27</f>
        <v>9334.91</v>
      </c>
      <c r="G27" s="179">
        <f>ELIGIBIL!G27+NEELIGIBIL!G27</f>
        <v>1773.6329000000001</v>
      </c>
      <c r="H27" s="290">
        <f>ELIGIBIL!H27+NEELIGIBIL!H27</f>
        <v>11108.5429</v>
      </c>
      <c r="I27" s="258">
        <f>ELIGIBIL!I27+NEELIGIBIL!I27</f>
        <v>0</v>
      </c>
      <c r="J27" s="182">
        <f>ELIGIBIL!J27+NEELIGIBIL!J27</f>
        <v>0</v>
      </c>
      <c r="K27" s="322">
        <f>ELIGIBIL!K27+NEELIGIBIL!K27</f>
        <v>0</v>
      </c>
      <c r="L27" s="357">
        <f>ELIGIBIL!L27+NEELIGIBIL!L27</f>
        <v>9334.91</v>
      </c>
      <c r="M27" s="213">
        <f>ELIGIBIL!M27+NEELIGIBIL!M27</f>
        <v>1773.6329000000001</v>
      </c>
      <c r="N27" s="358">
        <f>ELIGIBIL!N27+NEELIGIBIL!N27</f>
        <v>11108.5429</v>
      </c>
      <c r="P27" s="40"/>
    </row>
    <row r="28" spans="1:16" s="2" customFormat="1" ht="21.75" thickTop="1" x14ac:dyDescent="0.35">
      <c r="A28" s="183" t="s">
        <v>42</v>
      </c>
      <c r="B28" s="184" t="s">
        <v>43</v>
      </c>
      <c r="C28" s="185">
        <f>ELIGIBIL!C28+NEELIGIBIL!C28</f>
        <v>159414.09</v>
      </c>
      <c r="D28" s="185">
        <f>ELIGIBIL!D28+NEELIGIBIL!D28</f>
        <v>30288.677100000001</v>
      </c>
      <c r="E28" s="230">
        <f>ELIGIBIL!E28+NEELIGIBIL!E28</f>
        <v>189702.7671</v>
      </c>
      <c r="F28" s="291">
        <f>ELIGIBIL!F28+NEELIGIBIL!F28</f>
        <v>159414.09</v>
      </c>
      <c r="G28" s="186">
        <f>ELIGIBIL!G28+NEELIGIBIL!G28</f>
        <v>30288.677100000001</v>
      </c>
      <c r="H28" s="196">
        <f>ELIGIBIL!H28+NEELIGIBIL!H28</f>
        <v>189702.7671</v>
      </c>
      <c r="I28" s="259">
        <f>ELIGIBIL!I28+NEELIGIBIL!I28</f>
        <v>0</v>
      </c>
      <c r="J28" s="187">
        <f>ELIGIBIL!J28+NEELIGIBIL!J28</f>
        <v>0</v>
      </c>
      <c r="K28" s="323">
        <f>ELIGIBIL!K28+NEELIGIBIL!K28</f>
        <v>0</v>
      </c>
      <c r="L28" s="359">
        <f>ELIGIBIL!L28+NEELIGIBIL!L28</f>
        <v>159414.09</v>
      </c>
      <c r="M28" s="214">
        <f>ELIGIBIL!M28+NEELIGIBIL!M28</f>
        <v>30288.677100000001</v>
      </c>
      <c r="N28" s="360">
        <f>ELIGIBIL!N28+NEELIGIBIL!N28</f>
        <v>189702.7671</v>
      </c>
      <c r="P28" s="40"/>
    </row>
    <row r="29" spans="1:16" ht="21" x14ac:dyDescent="0.35">
      <c r="A29" s="13"/>
      <c r="B29" s="15" t="s">
        <v>44</v>
      </c>
      <c r="C29" s="57">
        <f>ELIGIBIL!C29+NEELIGIBIL!C29</f>
        <v>0</v>
      </c>
      <c r="D29" s="57">
        <f>ELIGIBIL!D29+NEELIGIBIL!D29</f>
        <v>0</v>
      </c>
      <c r="E29" s="226">
        <f>ELIGIBIL!E29+NEELIGIBIL!E29</f>
        <v>0</v>
      </c>
      <c r="F29" s="284">
        <f>ELIGIBIL!F29+NEELIGIBIL!F29</f>
        <v>0</v>
      </c>
      <c r="G29" s="59">
        <f>ELIGIBIL!G29+NEELIGIBIL!G29</f>
        <v>0</v>
      </c>
      <c r="H29" s="285">
        <f>ELIGIBIL!H29+NEELIGIBIL!H29</f>
        <v>0</v>
      </c>
      <c r="I29" s="256">
        <f>ELIGIBIL!I29+NEELIGIBIL!I29</f>
        <v>0</v>
      </c>
      <c r="J29" s="66">
        <f>ELIGIBIL!J29+NEELIGIBIL!J29</f>
        <v>0</v>
      </c>
      <c r="K29" s="319">
        <f>ELIGIBIL!K29+NEELIGIBIL!K29</f>
        <v>0</v>
      </c>
      <c r="L29" s="352">
        <f>ELIGIBIL!L29+NEELIGIBIL!L29</f>
        <v>0</v>
      </c>
      <c r="M29" s="161">
        <f>ELIGIBIL!M29+NEELIGIBIL!M29</f>
        <v>0</v>
      </c>
      <c r="N29" s="353">
        <f>ELIGIBIL!N29+NEELIGIBIL!N29</f>
        <v>0</v>
      </c>
      <c r="P29" s="109"/>
    </row>
    <row r="30" spans="1:16" ht="21" x14ac:dyDescent="0.35">
      <c r="A30" s="13"/>
      <c r="B30" s="15" t="s">
        <v>45</v>
      </c>
      <c r="C30" s="57">
        <f>ELIGIBIL!C30+NEELIGIBIL!C30</f>
        <v>0</v>
      </c>
      <c r="D30" s="57">
        <f>ELIGIBIL!D30+NEELIGIBIL!D30</f>
        <v>0</v>
      </c>
      <c r="E30" s="226">
        <f>ELIGIBIL!E30+NEELIGIBIL!E30</f>
        <v>0</v>
      </c>
      <c r="F30" s="284">
        <f>ELIGIBIL!F30+NEELIGIBIL!F30</f>
        <v>0</v>
      </c>
      <c r="G30" s="59">
        <f>ELIGIBIL!G30+NEELIGIBIL!G30</f>
        <v>0</v>
      </c>
      <c r="H30" s="285">
        <f>ELIGIBIL!H30+NEELIGIBIL!H30</f>
        <v>0</v>
      </c>
      <c r="I30" s="256">
        <f>ELIGIBIL!I30+NEELIGIBIL!I30</f>
        <v>0</v>
      </c>
      <c r="J30" s="66">
        <f>ELIGIBIL!J30+NEELIGIBIL!J30</f>
        <v>0</v>
      </c>
      <c r="K30" s="319">
        <f>ELIGIBIL!K30+NEELIGIBIL!K30</f>
        <v>0</v>
      </c>
      <c r="L30" s="352">
        <f>ELIGIBIL!L30+NEELIGIBIL!L30</f>
        <v>0</v>
      </c>
      <c r="M30" s="161">
        <f>ELIGIBIL!M30+NEELIGIBIL!M30</f>
        <v>0</v>
      </c>
      <c r="N30" s="353">
        <f>ELIGIBIL!N30+NEELIGIBIL!N30</f>
        <v>0</v>
      </c>
      <c r="P30" s="109"/>
    </row>
    <row r="31" spans="1:16" ht="42" x14ac:dyDescent="0.35">
      <c r="A31" s="13"/>
      <c r="B31" s="15" t="s">
        <v>46</v>
      </c>
      <c r="C31" s="74">
        <f>ELIGIBIL!C31+NEELIGIBIL!C31</f>
        <v>64231.39</v>
      </c>
      <c r="D31" s="74">
        <f>ELIGIBIL!D31+NEELIGIBIL!D31</f>
        <v>12203.964099999999</v>
      </c>
      <c r="E31" s="231">
        <f>ELIGIBIL!E31+NEELIGIBIL!E31</f>
        <v>76435.354099999997</v>
      </c>
      <c r="F31" s="292">
        <f>ELIGIBIL!F31+NEELIGIBIL!F31</f>
        <v>64231.39</v>
      </c>
      <c r="G31" s="76">
        <f>ELIGIBIL!G31+NEELIGIBIL!G31</f>
        <v>12203.964099999999</v>
      </c>
      <c r="H31" s="293">
        <f>ELIGIBIL!H31+NEELIGIBIL!H31</f>
        <v>76435.354099999997</v>
      </c>
      <c r="I31" s="260">
        <f>ELIGIBIL!I31+NEELIGIBIL!I31</f>
        <v>0</v>
      </c>
      <c r="J31" s="84">
        <f>ELIGIBIL!J31+NEELIGIBIL!J31</f>
        <v>0</v>
      </c>
      <c r="K31" s="324">
        <f>ELIGIBIL!K31+NEELIGIBIL!K31</f>
        <v>0</v>
      </c>
      <c r="L31" s="361">
        <f>ELIGIBIL!L31+NEELIGIBIL!L31</f>
        <v>64231.39</v>
      </c>
      <c r="M31" s="148">
        <f>ELIGIBIL!M31+NEELIGIBIL!M31</f>
        <v>12203.964099999999</v>
      </c>
      <c r="N31" s="362">
        <f>ELIGIBIL!N31+NEELIGIBIL!N31</f>
        <v>76435.354099999997</v>
      </c>
      <c r="P31" s="109"/>
    </row>
    <row r="32" spans="1:16" ht="42" x14ac:dyDescent="0.35">
      <c r="A32" s="13"/>
      <c r="B32" s="15" t="s">
        <v>47</v>
      </c>
      <c r="C32" s="74">
        <f>ELIGIBIL!C32+NEELIGIBIL!C32</f>
        <v>64231.39</v>
      </c>
      <c r="D32" s="74">
        <f>ELIGIBIL!D32+NEELIGIBIL!D32</f>
        <v>12203.964099999999</v>
      </c>
      <c r="E32" s="231">
        <f>ELIGIBIL!E32+NEELIGIBIL!E32</f>
        <v>76435.354099999997</v>
      </c>
      <c r="F32" s="292">
        <f>ELIGIBIL!F32+NEELIGIBIL!F32</f>
        <v>64231.39</v>
      </c>
      <c r="G32" s="76">
        <f>ELIGIBIL!G32+NEELIGIBIL!G32</f>
        <v>12203.964099999999</v>
      </c>
      <c r="H32" s="293">
        <f>ELIGIBIL!H32+NEELIGIBIL!H32</f>
        <v>76435.354099999997</v>
      </c>
      <c r="I32" s="260">
        <f>ELIGIBIL!I32+NEELIGIBIL!I32</f>
        <v>0</v>
      </c>
      <c r="J32" s="84">
        <f>ELIGIBIL!J32+NEELIGIBIL!J32</f>
        <v>0</v>
      </c>
      <c r="K32" s="324">
        <f>ELIGIBIL!K32+NEELIGIBIL!K32</f>
        <v>0</v>
      </c>
      <c r="L32" s="361">
        <f>ELIGIBIL!L32+NEELIGIBIL!L32</f>
        <v>64231.39</v>
      </c>
      <c r="M32" s="148">
        <f>ELIGIBIL!M32+NEELIGIBIL!M32</f>
        <v>12203.964099999999</v>
      </c>
      <c r="N32" s="362">
        <f>ELIGIBIL!N32+NEELIGIBIL!N32</f>
        <v>76435.354099999997</v>
      </c>
      <c r="P32" s="109"/>
    </row>
    <row r="33" spans="1:16" ht="42" x14ac:dyDescent="0.35">
      <c r="A33" s="16"/>
      <c r="B33" s="17" t="s">
        <v>48</v>
      </c>
      <c r="C33" s="74">
        <f>ELIGIBIL!C33+NEELIGIBIL!C33</f>
        <v>0</v>
      </c>
      <c r="D33" s="74">
        <f>ELIGIBIL!D33+NEELIGIBIL!D33</f>
        <v>0</v>
      </c>
      <c r="E33" s="231">
        <f>ELIGIBIL!E33+NEELIGIBIL!E33</f>
        <v>0</v>
      </c>
      <c r="F33" s="292">
        <f>ELIGIBIL!F33+NEELIGIBIL!F33</f>
        <v>0</v>
      </c>
      <c r="G33" s="76">
        <f>ELIGIBIL!G33+NEELIGIBIL!G33</f>
        <v>0</v>
      </c>
      <c r="H33" s="293">
        <f>ELIGIBIL!H33+NEELIGIBIL!H33</f>
        <v>0</v>
      </c>
      <c r="I33" s="260">
        <f>ELIGIBIL!I33+NEELIGIBIL!I33</f>
        <v>0</v>
      </c>
      <c r="J33" s="84">
        <f>ELIGIBIL!J33+NEELIGIBIL!J33</f>
        <v>0</v>
      </c>
      <c r="K33" s="324">
        <f>ELIGIBIL!K33+NEELIGIBIL!K33</f>
        <v>0</v>
      </c>
      <c r="L33" s="361">
        <f>ELIGIBIL!L33+NEELIGIBIL!L33</f>
        <v>0</v>
      </c>
      <c r="M33" s="148">
        <f>ELIGIBIL!M33+NEELIGIBIL!M33</f>
        <v>0</v>
      </c>
      <c r="N33" s="362">
        <f>ELIGIBIL!N33+NEELIGIBIL!N33</f>
        <v>0</v>
      </c>
      <c r="P33" s="109"/>
    </row>
    <row r="34" spans="1:16" ht="21.75" thickBot="1" x14ac:dyDescent="0.4">
      <c r="A34" s="18"/>
      <c r="B34" s="19" t="s">
        <v>49</v>
      </c>
      <c r="C34" s="74">
        <f>ELIGIBIL!C34+NEELIGIBIL!C34</f>
        <v>30951.31</v>
      </c>
      <c r="D34" s="74">
        <f>ELIGIBIL!D34+NEELIGIBIL!D34</f>
        <v>5880.7489000000005</v>
      </c>
      <c r="E34" s="231">
        <f>ELIGIBIL!E34+NEELIGIBIL!E34</f>
        <v>36832.058900000004</v>
      </c>
      <c r="F34" s="292">
        <f>ELIGIBIL!F34+NEELIGIBIL!F34</f>
        <v>30951.31</v>
      </c>
      <c r="G34" s="76">
        <f>ELIGIBIL!G34+NEELIGIBIL!G34</f>
        <v>5880.7489000000005</v>
      </c>
      <c r="H34" s="293">
        <f>ELIGIBIL!H34+NEELIGIBIL!H34</f>
        <v>36832.058900000004</v>
      </c>
      <c r="I34" s="260">
        <f>ELIGIBIL!I34+NEELIGIBIL!I34</f>
        <v>0</v>
      </c>
      <c r="J34" s="84">
        <f>ELIGIBIL!J34+NEELIGIBIL!J34</f>
        <v>0</v>
      </c>
      <c r="K34" s="324">
        <f>ELIGIBIL!K34+NEELIGIBIL!K34</f>
        <v>0</v>
      </c>
      <c r="L34" s="361">
        <f>ELIGIBIL!L34+NEELIGIBIL!L34</f>
        <v>30951.31</v>
      </c>
      <c r="M34" s="148">
        <f>ELIGIBIL!M34+NEELIGIBIL!M34</f>
        <v>5880.7489000000005</v>
      </c>
      <c r="N34" s="362">
        <f>ELIGIBIL!N34+NEELIGIBIL!N34</f>
        <v>36832.058900000004</v>
      </c>
      <c r="P34" s="109"/>
    </row>
    <row r="35" spans="1:16" s="2" customFormat="1" ht="22.5" thickTop="1" thickBot="1" x14ac:dyDescent="0.4">
      <c r="A35" s="188" t="s">
        <v>50</v>
      </c>
      <c r="B35" s="189" t="s">
        <v>51</v>
      </c>
      <c r="C35" s="215">
        <f>ELIGIBIL!C35+NEELIGIBIL!C35</f>
        <v>3333.3339999999998</v>
      </c>
      <c r="D35" s="215">
        <f>ELIGIBIL!D35+NEELIGIBIL!D35</f>
        <v>633.33345999999995</v>
      </c>
      <c r="E35" s="232">
        <f>ELIGIBIL!E35+NEELIGIBIL!E35</f>
        <v>3966.6674599999997</v>
      </c>
      <c r="F35" s="294">
        <f>ELIGIBIL!F35+NEELIGIBIL!F35</f>
        <v>3333.33</v>
      </c>
      <c r="G35" s="93">
        <f>ELIGIBIL!G35+NEELIGIBIL!G35</f>
        <v>633.33270000000005</v>
      </c>
      <c r="H35" s="295">
        <f>ELIGIBIL!H35+NEELIGIBIL!H35</f>
        <v>3966.6626999999999</v>
      </c>
      <c r="I35" s="261">
        <f>ELIGIBIL!I35+NEELIGIBIL!I35</f>
        <v>3.9999999999054126E-3</v>
      </c>
      <c r="J35" s="124">
        <f>ELIGIBIL!J35+NEELIGIBIL!J35</f>
        <v>8.3999999998013658E-4</v>
      </c>
      <c r="K35" s="325">
        <f>ELIGIBIL!K35+NEELIGIBIL!K35</f>
        <v>4.8399999998855487E-3</v>
      </c>
      <c r="L35" s="363">
        <f>ELIGIBIL!L35+NEELIGIBIL!L35</f>
        <v>3333.3339999999998</v>
      </c>
      <c r="M35" s="216">
        <f>ELIGIBIL!M35+NEELIGIBIL!M35</f>
        <v>633.33353999999997</v>
      </c>
      <c r="N35" s="364">
        <f>ELIGIBIL!N35+NEELIGIBIL!N35</f>
        <v>3966.6675399999999</v>
      </c>
      <c r="P35" s="40"/>
    </row>
    <row r="36" spans="1:16" s="2" customFormat="1" ht="21.75" thickTop="1" x14ac:dyDescent="0.35">
      <c r="A36" s="193" t="s">
        <v>52</v>
      </c>
      <c r="B36" s="194" t="s">
        <v>53</v>
      </c>
      <c r="C36" s="195">
        <f>ELIGIBIL!C36+NEELIGIBIL!C36</f>
        <v>30000</v>
      </c>
      <c r="D36" s="195">
        <f>ELIGIBIL!D36+NEELIGIBIL!D36</f>
        <v>5700</v>
      </c>
      <c r="E36" s="233">
        <f>ELIGIBIL!E36+NEELIGIBIL!E36</f>
        <v>35700</v>
      </c>
      <c r="F36" s="291">
        <f>ELIGIBIL!F36+NEELIGIBIL!F36</f>
        <v>20000</v>
      </c>
      <c r="G36" s="186">
        <f>ELIGIBIL!G36+NEELIGIBIL!G36</f>
        <v>3800</v>
      </c>
      <c r="H36" s="196">
        <f>ELIGIBIL!H36+NEELIGIBIL!H36</f>
        <v>23800</v>
      </c>
      <c r="I36" s="259">
        <f>ELIGIBIL!I36+NEELIGIBIL!I36</f>
        <v>10000</v>
      </c>
      <c r="J36" s="187">
        <f>ELIGIBIL!J36+NEELIGIBIL!J36</f>
        <v>2100</v>
      </c>
      <c r="K36" s="323">
        <f>ELIGIBIL!K36+NEELIGIBIL!K36</f>
        <v>12100</v>
      </c>
      <c r="L36" s="359">
        <f>ELIGIBIL!L36+NEELIGIBIL!L36</f>
        <v>30000</v>
      </c>
      <c r="M36" s="214">
        <f>ELIGIBIL!M36+NEELIGIBIL!M36</f>
        <v>5900</v>
      </c>
      <c r="N36" s="360">
        <f>ELIGIBIL!N36+NEELIGIBIL!N36</f>
        <v>35900</v>
      </c>
      <c r="P36" s="40"/>
    </row>
    <row r="37" spans="1:16" ht="21" x14ac:dyDescent="0.35">
      <c r="A37" s="16"/>
      <c r="B37" s="17" t="s">
        <v>54</v>
      </c>
      <c r="C37" s="62">
        <f>ELIGIBIL!C37+NEELIGIBIL!C37</f>
        <v>30000</v>
      </c>
      <c r="D37" s="62">
        <f>ELIGIBIL!D37+NEELIGIBIL!D37</f>
        <v>5700</v>
      </c>
      <c r="E37" s="234">
        <f>ELIGIBIL!E37+NEELIGIBIL!E37</f>
        <v>35700</v>
      </c>
      <c r="F37" s="284">
        <f>ELIGIBIL!F37+NEELIGIBIL!F37</f>
        <v>20000</v>
      </c>
      <c r="G37" s="59">
        <f>ELIGIBIL!G37+NEELIGIBIL!G37</f>
        <v>3800</v>
      </c>
      <c r="H37" s="285">
        <f>ELIGIBIL!H37+NEELIGIBIL!H37</f>
        <v>23800</v>
      </c>
      <c r="I37" s="256">
        <f>ELIGIBIL!I37+NEELIGIBIL!I37</f>
        <v>10000</v>
      </c>
      <c r="J37" s="66">
        <f>ELIGIBIL!J37+NEELIGIBIL!J37</f>
        <v>2100</v>
      </c>
      <c r="K37" s="319">
        <f>ELIGIBIL!K37+NEELIGIBIL!K37</f>
        <v>12100</v>
      </c>
      <c r="L37" s="352">
        <f>ELIGIBIL!L37+NEELIGIBIL!L37</f>
        <v>30000</v>
      </c>
      <c r="M37" s="161">
        <f>ELIGIBIL!M37+NEELIGIBIL!M37</f>
        <v>5900</v>
      </c>
      <c r="N37" s="353">
        <f>ELIGIBIL!N37+NEELIGIBIL!N37</f>
        <v>35900</v>
      </c>
      <c r="P37" s="109"/>
    </row>
    <row r="38" spans="1:16" ht="21.75" thickBot="1" x14ac:dyDescent="0.4">
      <c r="A38" s="18"/>
      <c r="B38" s="19" t="s">
        <v>55</v>
      </c>
      <c r="C38" s="62">
        <f>ELIGIBIL!C38+NEELIGIBIL!C38</f>
        <v>0</v>
      </c>
      <c r="D38" s="62">
        <f>ELIGIBIL!D38+NEELIGIBIL!D38</f>
        <v>0</v>
      </c>
      <c r="E38" s="234">
        <f>ELIGIBIL!E38+NEELIGIBIL!E38</f>
        <v>0</v>
      </c>
      <c r="F38" s="284">
        <f>ELIGIBIL!F38+NEELIGIBIL!F38</f>
        <v>0</v>
      </c>
      <c r="G38" s="59">
        <f>ELIGIBIL!G38+NEELIGIBIL!G38</f>
        <v>0</v>
      </c>
      <c r="H38" s="285">
        <f>ELIGIBIL!H38+NEELIGIBIL!H38</f>
        <v>0</v>
      </c>
      <c r="I38" s="256">
        <f>ELIGIBIL!I38+NEELIGIBIL!I38</f>
        <v>0</v>
      </c>
      <c r="J38" s="66">
        <f>ELIGIBIL!J38+NEELIGIBIL!J38</f>
        <v>0</v>
      </c>
      <c r="K38" s="319">
        <f>ELIGIBIL!K38+NEELIGIBIL!K38</f>
        <v>0</v>
      </c>
      <c r="L38" s="352">
        <f>ELIGIBIL!L38+NEELIGIBIL!L38</f>
        <v>0</v>
      </c>
      <c r="M38" s="161">
        <f>ELIGIBIL!M38+NEELIGIBIL!M38</f>
        <v>0</v>
      </c>
      <c r="N38" s="353">
        <f>ELIGIBIL!N38+NEELIGIBIL!N38</f>
        <v>0</v>
      </c>
      <c r="P38" s="109"/>
    </row>
    <row r="39" spans="1:16" s="2" customFormat="1" ht="21.75" thickTop="1" x14ac:dyDescent="0.35">
      <c r="A39" s="193" t="s">
        <v>56</v>
      </c>
      <c r="B39" s="194" t="s">
        <v>57</v>
      </c>
      <c r="C39" s="195">
        <f>ELIGIBIL!C39+NEELIGIBIL!C39</f>
        <v>15205</v>
      </c>
      <c r="D39" s="195">
        <f>ELIGIBIL!D39+NEELIGIBIL!D39</f>
        <v>2888.95</v>
      </c>
      <c r="E39" s="233">
        <f>ELIGIBIL!E39+NEELIGIBIL!E39</f>
        <v>18093.95</v>
      </c>
      <c r="F39" s="291">
        <f>ELIGIBIL!F39+NEELIGIBIL!F39</f>
        <v>8300</v>
      </c>
      <c r="G39" s="186">
        <f>ELIGIBIL!G39+NEELIGIBIL!G39</f>
        <v>1577</v>
      </c>
      <c r="H39" s="196">
        <f>ELIGIBIL!H39+NEELIGIBIL!H39</f>
        <v>9877</v>
      </c>
      <c r="I39" s="259">
        <f>ELIGIBIL!I39+NEELIGIBIL!I39</f>
        <v>6905</v>
      </c>
      <c r="J39" s="187">
        <f>ELIGIBIL!J39+NEELIGIBIL!J39</f>
        <v>1450.05</v>
      </c>
      <c r="K39" s="323">
        <f>ELIGIBIL!K39+NEELIGIBIL!K39</f>
        <v>8355.0499999999993</v>
      </c>
      <c r="L39" s="359">
        <f>ELIGIBIL!L39+NEELIGIBIL!L39</f>
        <v>15205</v>
      </c>
      <c r="M39" s="214">
        <f>ELIGIBIL!M39+NEELIGIBIL!M39</f>
        <v>3027.05</v>
      </c>
      <c r="N39" s="360">
        <f>ELIGIBIL!N39+NEELIGIBIL!N39</f>
        <v>18232.05</v>
      </c>
      <c r="P39" s="40"/>
    </row>
    <row r="40" spans="1:16" ht="21" x14ac:dyDescent="0.35">
      <c r="A40" s="16"/>
      <c r="B40" s="22" t="s">
        <v>58</v>
      </c>
      <c r="C40" s="67">
        <f>ELIGIBIL!C40+NEELIGIBIL!C40</f>
        <v>2905</v>
      </c>
      <c r="D40" s="67">
        <f>ELIGIBIL!D40+NEELIGIBIL!D40</f>
        <v>551.95000000000005</v>
      </c>
      <c r="E40" s="235">
        <f>ELIGIBIL!E40+NEELIGIBIL!E40</f>
        <v>3456.95</v>
      </c>
      <c r="F40" s="296">
        <f>ELIGIBIL!F40+NEELIGIBIL!F40</f>
        <v>0</v>
      </c>
      <c r="G40" s="56">
        <f>ELIGIBIL!G40+NEELIGIBIL!G40</f>
        <v>0</v>
      </c>
      <c r="H40" s="297">
        <f>ELIGIBIL!H40+NEELIGIBIL!H40</f>
        <v>0</v>
      </c>
      <c r="I40" s="262">
        <f>ELIGIBIL!I40+NEELIGIBIL!I40</f>
        <v>2905</v>
      </c>
      <c r="J40" s="119">
        <f>ELIGIBIL!J40+NEELIGIBIL!J40</f>
        <v>610.04999999999995</v>
      </c>
      <c r="K40" s="326">
        <f>ELIGIBIL!K40+NEELIGIBIL!K40</f>
        <v>3515.05</v>
      </c>
      <c r="L40" s="365">
        <f>ELIGIBIL!L40+NEELIGIBIL!L40</f>
        <v>2905</v>
      </c>
      <c r="M40" s="144">
        <f>ELIGIBIL!M40+NEELIGIBIL!M40</f>
        <v>610.04999999999995</v>
      </c>
      <c r="N40" s="366">
        <f>ELIGIBIL!N40+NEELIGIBIL!N40</f>
        <v>3515.05</v>
      </c>
      <c r="P40" s="109"/>
    </row>
    <row r="41" spans="1:16" ht="21" x14ac:dyDescent="0.35">
      <c r="A41" s="16"/>
      <c r="B41" s="22" t="s">
        <v>59</v>
      </c>
      <c r="C41" s="62">
        <f>ELIGIBIL!C41+NEELIGIBIL!C41</f>
        <v>2905</v>
      </c>
      <c r="D41" s="62">
        <f>ELIGIBIL!D41+NEELIGIBIL!D41</f>
        <v>551.95000000000005</v>
      </c>
      <c r="E41" s="234">
        <f>ELIGIBIL!E41+NEELIGIBIL!E41</f>
        <v>3456.95</v>
      </c>
      <c r="F41" s="284">
        <f>ELIGIBIL!F41+NEELIGIBIL!F41</f>
        <v>0</v>
      </c>
      <c r="G41" s="59">
        <f>ELIGIBIL!G41+NEELIGIBIL!G41</f>
        <v>0</v>
      </c>
      <c r="H41" s="285">
        <f>ELIGIBIL!H41+NEELIGIBIL!H41</f>
        <v>0</v>
      </c>
      <c r="I41" s="256">
        <f>ELIGIBIL!I41+NEELIGIBIL!I41</f>
        <v>2905</v>
      </c>
      <c r="J41" s="66">
        <f>ELIGIBIL!J41+NEELIGIBIL!J41</f>
        <v>610.04999999999995</v>
      </c>
      <c r="K41" s="319">
        <f>ELIGIBIL!K41+NEELIGIBIL!K41</f>
        <v>3515.05</v>
      </c>
      <c r="L41" s="352">
        <f>ELIGIBIL!L41+NEELIGIBIL!L41</f>
        <v>2905</v>
      </c>
      <c r="M41" s="161">
        <f>ELIGIBIL!M41+NEELIGIBIL!M41</f>
        <v>610.04999999999995</v>
      </c>
      <c r="N41" s="353">
        <f>ELIGIBIL!N41+NEELIGIBIL!N41</f>
        <v>3515.05</v>
      </c>
      <c r="P41" s="109"/>
    </row>
    <row r="42" spans="1:16" ht="63" x14ac:dyDescent="0.35">
      <c r="A42" s="13"/>
      <c r="B42" s="15" t="s">
        <v>60</v>
      </c>
      <c r="C42" s="79">
        <f>ELIGIBIL!C42+NEELIGIBIL!C42</f>
        <v>0</v>
      </c>
      <c r="D42" s="79">
        <f>ELIGIBIL!D42+NEELIGIBIL!D42</f>
        <v>0</v>
      </c>
      <c r="E42" s="236">
        <f>ELIGIBIL!E42+NEELIGIBIL!E42</f>
        <v>0</v>
      </c>
      <c r="F42" s="292">
        <f>ELIGIBIL!F42+NEELIGIBIL!F42</f>
        <v>0</v>
      </c>
      <c r="G42" s="76">
        <f>ELIGIBIL!G42+NEELIGIBIL!G42</f>
        <v>0</v>
      </c>
      <c r="H42" s="293">
        <f>ELIGIBIL!H42+NEELIGIBIL!H42</f>
        <v>0</v>
      </c>
      <c r="I42" s="260">
        <f>ELIGIBIL!I42+NEELIGIBIL!I42</f>
        <v>0</v>
      </c>
      <c r="J42" s="84">
        <f>ELIGIBIL!J42+NEELIGIBIL!J42</f>
        <v>0</v>
      </c>
      <c r="K42" s="324">
        <f>ELIGIBIL!K42+NEELIGIBIL!K42</f>
        <v>0</v>
      </c>
      <c r="L42" s="361">
        <f>ELIGIBIL!L42+NEELIGIBIL!L42</f>
        <v>0</v>
      </c>
      <c r="M42" s="148">
        <f>ELIGIBIL!M42+NEELIGIBIL!M42</f>
        <v>0</v>
      </c>
      <c r="N42" s="362">
        <f>ELIGIBIL!N42+NEELIGIBIL!N42</f>
        <v>0</v>
      </c>
      <c r="P42" s="109"/>
    </row>
    <row r="43" spans="1:16" ht="21" x14ac:dyDescent="0.35">
      <c r="A43" s="405"/>
      <c r="B43" s="406" t="s">
        <v>61</v>
      </c>
      <c r="C43" s="423">
        <f>ELIGIBIL!C43+NEELIGIBIL!C43</f>
        <v>9300</v>
      </c>
      <c r="D43" s="423">
        <f>ELIGIBIL!D43+NEELIGIBIL!D43</f>
        <v>1767</v>
      </c>
      <c r="E43" s="424">
        <f>ELIGIBIL!E43+NEELIGIBIL!E43</f>
        <v>11067</v>
      </c>
      <c r="F43" s="410">
        <f>ELIGIBIL!F43+NEELIGIBIL!F43</f>
        <v>8300</v>
      </c>
      <c r="G43" s="425">
        <f>ELIGIBIL!G43+NEELIGIBIL!G43</f>
        <v>1577</v>
      </c>
      <c r="H43" s="426">
        <f>ELIGIBIL!H43+NEELIGIBIL!H43</f>
        <v>9877</v>
      </c>
      <c r="I43" s="420">
        <f>ELIGIBIL!I43+NEELIGIBIL!I43</f>
        <v>1000</v>
      </c>
      <c r="J43" s="427">
        <f>ELIGIBIL!J43+NEELIGIBIL!J43</f>
        <v>210</v>
      </c>
      <c r="K43" s="428">
        <f>ELIGIBIL!K43+NEELIGIBIL!K43</f>
        <v>1210</v>
      </c>
      <c r="L43" s="429">
        <f>ELIGIBIL!L43+NEELIGIBIL!L43</f>
        <v>9300</v>
      </c>
      <c r="M43" s="430">
        <f>ELIGIBIL!M43+NEELIGIBIL!M43</f>
        <v>1787</v>
      </c>
      <c r="N43" s="431">
        <f>ELIGIBIL!N43+NEELIGIBIL!N43</f>
        <v>11087</v>
      </c>
      <c r="P43" s="109"/>
    </row>
    <row r="44" spans="1:16" ht="42.75" thickBot="1" x14ac:dyDescent="0.4">
      <c r="A44" s="416"/>
      <c r="B44" s="23" t="s">
        <v>141</v>
      </c>
      <c r="C44" s="64">
        <f>ELIGIBIL!C44+NEELIGIBIL!C44</f>
        <v>3000</v>
      </c>
      <c r="D44" s="64">
        <f>ELIGIBIL!D44+NEELIGIBIL!D44</f>
        <v>570</v>
      </c>
      <c r="E44" s="432">
        <f>ELIGIBIL!E44+NEELIGIBIL!E44</f>
        <v>3570</v>
      </c>
      <c r="F44" s="275">
        <f>ELIGIBIL!F44+NEELIGIBIL!F44</f>
        <v>0</v>
      </c>
      <c r="G44" s="43">
        <f>ELIGIBIL!G44+NEELIGIBIL!G44</f>
        <v>0</v>
      </c>
      <c r="H44" s="286">
        <f>ELIGIBIL!H44+NEELIGIBIL!H44</f>
        <v>0</v>
      </c>
      <c r="I44" s="250">
        <f>ELIGIBIL!I44+NEELIGIBIL!I44</f>
        <v>3000</v>
      </c>
      <c r="J44" s="114">
        <f>ELIGIBIL!J44+NEELIGIBIL!J44</f>
        <v>630</v>
      </c>
      <c r="K44" s="320">
        <f>ELIGIBIL!K44+NEELIGIBIL!K44</f>
        <v>3630</v>
      </c>
      <c r="L44" s="342">
        <f>ELIGIBIL!L44+NEELIGIBIL!L44</f>
        <v>3000</v>
      </c>
      <c r="M44" s="141">
        <f>ELIGIBIL!M44+NEELIGIBIL!M44</f>
        <v>630</v>
      </c>
      <c r="N44" s="354">
        <f>ELIGIBIL!N44+NEELIGIBIL!N44</f>
        <v>3630</v>
      </c>
      <c r="P44" s="109"/>
    </row>
    <row r="45" spans="1:16" ht="22.5" thickTop="1" thickBot="1" x14ac:dyDescent="0.4">
      <c r="A45" s="467" t="s">
        <v>62</v>
      </c>
      <c r="B45" s="468"/>
      <c r="C45" s="50">
        <f>ELIGIBIL!C45+NEELIGIBIL!C45</f>
        <v>226623.894</v>
      </c>
      <c r="D45" s="50">
        <f>ELIGIBIL!D45+NEELIGIBIL!D45</f>
        <v>43058.539859999997</v>
      </c>
      <c r="E45" s="223">
        <f>ELIGIBIL!E45+NEELIGIBIL!E45</f>
        <v>269682.43385999999</v>
      </c>
      <c r="F45" s="278">
        <f>ELIGIBIL!F45+NEELIGIBIL!F45</f>
        <v>209718.89</v>
      </c>
      <c r="G45" s="51">
        <f>ELIGIBIL!G45+NEELIGIBIL!G45</f>
        <v>39846.589099999997</v>
      </c>
      <c r="H45" s="52">
        <f>ELIGIBIL!H45+NEELIGIBIL!H45</f>
        <v>249565.4791</v>
      </c>
      <c r="I45" s="253">
        <f>ELIGIBIL!I45+NEELIGIBIL!I45</f>
        <v>16905.004000000001</v>
      </c>
      <c r="J45" s="116">
        <f>ELIGIBIL!J45+NEELIGIBIL!J45</f>
        <v>3550.0508399999999</v>
      </c>
      <c r="K45" s="316">
        <f>ELIGIBIL!K45+NEELIGIBIL!K45</f>
        <v>20455.054839999997</v>
      </c>
      <c r="L45" s="345">
        <f>ELIGIBIL!L45+NEELIGIBIL!L45</f>
        <v>226623.894</v>
      </c>
      <c r="M45" s="145">
        <f>ELIGIBIL!M45+NEELIGIBIL!M45</f>
        <v>43396.639940000001</v>
      </c>
      <c r="N45" s="160">
        <f>ELIGIBIL!N45+NEELIGIBIL!N45</f>
        <v>270020.53393999999</v>
      </c>
      <c r="P45" s="109"/>
    </row>
    <row r="46" spans="1:16" ht="21" x14ac:dyDescent="0.25">
      <c r="A46" s="438" t="s">
        <v>63</v>
      </c>
      <c r="B46" s="439"/>
      <c r="C46" s="439"/>
      <c r="D46" s="439"/>
      <c r="E46" s="439"/>
      <c r="F46" s="279"/>
      <c r="G46" s="280"/>
      <c r="H46" s="281"/>
      <c r="I46" s="117"/>
      <c r="J46" s="117"/>
      <c r="K46" s="117"/>
      <c r="L46" s="346"/>
      <c r="M46" s="347"/>
      <c r="N46" s="348"/>
      <c r="P46" s="109"/>
    </row>
    <row r="47" spans="1:16" ht="18.75" customHeight="1" x14ac:dyDescent="0.35">
      <c r="A47" s="13" t="s">
        <v>64</v>
      </c>
      <c r="B47" s="24" t="s">
        <v>65</v>
      </c>
      <c r="C47" s="87">
        <f>ELIGIBIL!C47+NEELIGIBIL!C47</f>
        <v>1442027.32</v>
      </c>
      <c r="D47" s="87">
        <f>ELIGIBIL!D47+NEELIGIBIL!D47</f>
        <v>273985.19079999998</v>
      </c>
      <c r="E47" s="237">
        <f>ELIGIBIL!E47+NEELIGIBIL!E47</f>
        <v>1716012.5108000003</v>
      </c>
      <c r="F47" s="298">
        <f>ELIGIBIL!F47+NEELIGIBIL!F47</f>
        <v>899520.05</v>
      </c>
      <c r="G47" s="88">
        <f>ELIGIBIL!G47+NEELIGIBIL!G47</f>
        <v>170908.80950000003</v>
      </c>
      <c r="H47" s="299">
        <f>ELIGIBIL!H47+NEELIGIBIL!H47</f>
        <v>1070428.8595000003</v>
      </c>
      <c r="I47" s="263">
        <f>ELIGIBIL!I47+NEELIGIBIL!I47</f>
        <v>546827.19000000006</v>
      </c>
      <c r="J47" s="122">
        <f>ELIGIBIL!J47+NEELIGIBIL!J47</f>
        <v>116634.1113</v>
      </c>
      <c r="K47" s="327">
        <f>ELIGIBIL!K47+NEELIGIBIL!K47</f>
        <v>672034.6412999999</v>
      </c>
      <c r="L47" s="367">
        <f>ELIGIBIL!L47+NEELIGIBIL!L47</f>
        <v>1446347.2400000002</v>
      </c>
      <c r="M47" s="146">
        <f>ELIGIBIL!M47+NEELIGIBIL!M47</f>
        <v>287542.92080000002</v>
      </c>
      <c r="N47" s="368">
        <f>ELIGIBIL!N47+NEELIGIBIL!N47</f>
        <v>1742463.5008</v>
      </c>
      <c r="P47" s="109"/>
    </row>
    <row r="48" spans="1:16" s="2" customFormat="1" ht="18.75" customHeight="1" x14ac:dyDescent="0.35">
      <c r="A48" s="37"/>
      <c r="B48" s="34" t="s">
        <v>111</v>
      </c>
      <c r="C48" s="87">
        <f>ELIGIBIL!C48+NEELIGIBIL!C48</f>
        <v>464510.88</v>
      </c>
      <c r="D48" s="87">
        <f>ELIGIBIL!D48+NEELIGIBIL!D48</f>
        <v>88257.067200000005</v>
      </c>
      <c r="E48" s="237">
        <f>ELIGIBIL!E48+NEELIGIBIL!E48</f>
        <v>552767.94720000005</v>
      </c>
      <c r="F48" s="298">
        <f>ELIGIBIL!F48+NEELIGIBIL!F48</f>
        <v>473084.22000000003</v>
      </c>
      <c r="G48" s="88">
        <f>ELIGIBIL!G48+NEELIGIBIL!G48</f>
        <v>89886.001799999998</v>
      </c>
      <c r="H48" s="299">
        <f>ELIGIBIL!H48+NEELIGIBIL!H48</f>
        <v>562970.22180000006</v>
      </c>
      <c r="I48" s="263">
        <f>ELIGIBIL!I48+NEELIGIBIL!I48</f>
        <v>-8573.34</v>
      </c>
      <c r="J48" s="122">
        <f>ELIGIBIL!J48+NEELIGIBIL!J48</f>
        <v>-1800.4014</v>
      </c>
      <c r="K48" s="327">
        <f>ELIGIBIL!K48+NEELIGIBIL!K48</f>
        <v>-10373.741400000001</v>
      </c>
      <c r="L48" s="367">
        <f>ELIGIBIL!L48+NEELIGIBIL!L48</f>
        <v>464510.88</v>
      </c>
      <c r="M48" s="146">
        <f>ELIGIBIL!M48+NEELIGIBIL!M48</f>
        <v>88085.600399999996</v>
      </c>
      <c r="N48" s="368">
        <f>ELIGIBIL!N48+NEELIGIBIL!N48</f>
        <v>552596.4804</v>
      </c>
      <c r="P48" s="109"/>
    </row>
    <row r="49" spans="1:16" ht="21" hidden="1" x14ac:dyDescent="0.35">
      <c r="A49" s="13"/>
      <c r="B49" s="35" t="s">
        <v>112</v>
      </c>
      <c r="C49" s="57">
        <f>ELIGIBIL!C49+NEELIGIBIL!C49</f>
        <v>107958.81</v>
      </c>
      <c r="D49" s="57">
        <f>ELIGIBIL!D49+NEELIGIBIL!D49</f>
        <v>20512.173900000002</v>
      </c>
      <c r="E49" s="226">
        <f>ELIGIBIL!E49+NEELIGIBIL!E49</f>
        <v>128470.98389999999</v>
      </c>
      <c r="F49" s="284">
        <f>ELIGIBIL!F49+NEELIGIBIL!F49</f>
        <v>107958.81</v>
      </c>
      <c r="G49" s="59">
        <f>ELIGIBIL!G49+NEELIGIBIL!G49</f>
        <v>20512.173900000002</v>
      </c>
      <c r="H49" s="285">
        <f>ELIGIBIL!H49+NEELIGIBIL!H49</f>
        <v>128470.98389999999</v>
      </c>
      <c r="I49" s="256">
        <f>ELIGIBIL!I49+NEELIGIBIL!I49</f>
        <v>0</v>
      </c>
      <c r="J49" s="66">
        <f>ELIGIBIL!J49+NEELIGIBIL!J49</f>
        <v>0</v>
      </c>
      <c r="K49" s="319">
        <f>ELIGIBIL!K49+NEELIGIBIL!K49</f>
        <v>0</v>
      </c>
      <c r="L49" s="352">
        <f>ELIGIBIL!L49+NEELIGIBIL!L49</f>
        <v>107958.81</v>
      </c>
      <c r="M49" s="161">
        <f>ELIGIBIL!M49+NEELIGIBIL!M49</f>
        <v>20512.173900000002</v>
      </c>
      <c r="N49" s="353">
        <f>ELIGIBIL!N49+NEELIGIBIL!N49</f>
        <v>128470.98389999999</v>
      </c>
      <c r="P49" s="109"/>
    </row>
    <row r="50" spans="1:16" ht="21" hidden="1" x14ac:dyDescent="0.35">
      <c r="A50" s="13"/>
      <c r="B50" s="35" t="s">
        <v>113</v>
      </c>
      <c r="C50" s="57">
        <f>ELIGIBIL!C50+NEELIGIBIL!C50</f>
        <v>201766.19</v>
      </c>
      <c r="D50" s="57">
        <f>ELIGIBIL!D50+NEELIGIBIL!D50</f>
        <v>38335.576099999998</v>
      </c>
      <c r="E50" s="226">
        <f>ELIGIBIL!E50+NEELIGIBIL!E50</f>
        <v>240101.76610000001</v>
      </c>
      <c r="F50" s="284">
        <f>ELIGIBIL!F50+NEELIGIBIL!F50</f>
        <v>201766.19</v>
      </c>
      <c r="G50" s="59">
        <f>ELIGIBIL!G50+NEELIGIBIL!G50</f>
        <v>38335.576099999998</v>
      </c>
      <c r="H50" s="285">
        <f>ELIGIBIL!H50+NEELIGIBIL!H50</f>
        <v>240101.76610000001</v>
      </c>
      <c r="I50" s="256">
        <f>ELIGIBIL!I50+NEELIGIBIL!I50</f>
        <v>0</v>
      </c>
      <c r="J50" s="66">
        <f>ELIGIBIL!J50+NEELIGIBIL!J50</f>
        <v>0</v>
      </c>
      <c r="K50" s="319">
        <f>ELIGIBIL!K50+NEELIGIBIL!K50</f>
        <v>0</v>
      </c>
      <c r="L50" s="352">
        <f>ELIGIBIL!L50+NEELIGIBIL!L50</f>
        <v>201766.19</v>
      </c>
      <c r="M50" s="161">
        <f>ELIGIBIL!M50+NEELIGIBIL!M50</f>
        <v>38335.576099999998</v>
      </c>
      <c r="N50" s="353">
        <f>ELIGIBIL!N50+NEELIGIBIL!N50</f>
        <v>240101.76610000001</v>
      </c>
      <c r="P50" s="109"/>
    </row>
    <row r="51" spans="1:16" ht="21" hidden="1" x14ac:dyDescent="0.35">
      <c r="A51" s="13"/>
      <c r="B51" s="35" t="s">
        <v>114</v>
      </c>
      <c r="C51" s="57">
        <f>ELIGIBIL!C51+NEELIGIBIL!C51</f>
        <v>59604.41</v>
      </c>
      <c r="D51" s="57">
        <f>ELIGIBIL!D51+NEELIGIBIL!D51</f>
        <v>11324.8379</v>
      </c>
      <c r="E51" s="226">
        <f>ELIGIBIL!E51+NEELIGIBIL!E51</f>
        <v>70929.247900000002</v>
      </c>
      <c r="F51" s="284">
        <f>ELIGIBIL!F51+NEELIGIBIL!F51</f>
        <v>59604.41</v>
      </c>
      <c r="G51" s="59">
        <f>ELIGIBIL!G51+NEELIGIBIL!G51</f>
        <v>11324.8379</v>
      </c>
      <c r="H51" s="285">
        <f>ELIGIBIL!H51+NEELIGIBIL!H51</f>
        <v>70929.247900000002</v>
      </c>
      <c r="I51" s="256">
        <f>ELIGIBIL!I51+NEELIGIBIL!I51</f>
        <v>0</v>
      </c>
      <c r="J51" s="66">
        <f>ELIGIBIL!J51+NEELIGIBIL!J51</f>
        <v>0</v>
      </c>
      <c r="K51" s="319">
        <f>ELIGIBIL!K51+NEELIGIBIL!K51</f>
        <v>0</v>
      </c>
      <c r="L51" s="352">
        <f>ELIGIBIL!L51+NEELIGIBIL!L51</f>
        <v>59604.41</v>
      </c>
      <c r="M51" s="161">
        <f>ELIGIBIL!M51+NEELIGIBIL!M51</f>
        <v>11324.8379</v>
      </c>
      <c r="N51" s="353">
        <f>ELIGIBIL!N51+NEELIGIBIL!N51</f>
        <v>70929.247900000002</v>
      </c>
      <c r="P51" s="109"/>
    </row>
    <row r="52" spans="1:16" ht="21" hidden="1" x14ac:dyDescent="0.35">
      <c r="A52" s="13"/>
      <c r="B52" s="35" t="s">
        <v>115</v>
      </c>
      <c r="C52" s="57">
        <f>ELIGIBIL!C52+NEELIGIBIL!C52</f>
        <v>7010.16</v>
      </c>
      <c r="D52" s="57">
        <f>ELIGIBIL!D52+NEELIGIBIL!D52</f>
        <v>1331.9304</v>
      </c>
      <c r="E52" s="226">
        <f>ELIGIBIL!E52+NEELIGIBIL!E52</f>
        <v>8342.0903999999991</v>
      </c>
      <c r="F52" s="284">
        <f>ELIGIBIL!F52+NEELIGIBIL!F52</f>
        <v>7010.16</v>
      </c>
      <c r="G52" s="59">
        <f>ELIGIBIL!G52+NEELIGIBIL!G52</f>
        <v>1331.9304</v>
      </c>
      <c r="H52" s="285">
        <f>ELIGIBIL!H52+NEELIGIBIL!H52</f>
        <v>8342.0903999999991</v>
      </c>
      <c r="I52" s="256">
        <f>ELIGIBIL!I52+NEELIGIBIL!I52</f>
        <v>0</v>
      </c>
      <c r="J52" s="66">
        <f>ELIGIBIL!J52+NEELIGIBIL!J52</f>
        <v>0</v>
      </c>
      <c r="K52" s="319">
        <f>ELIGIBIL!K52+NEELIGIBIL!K52</f>
        <v>0</v>
      </c>
      <c r="L52" s="352">
        <f>ELIGIBIL!L52+NEELIGIBIL!L52</f>
        <v>7010.16</v>
      </c>
      <c r="M52" s="161">
        <f>ELIGIBIL!M52+NEELIGIBIL!M52</f>
        <v>1331.9304</v>
      </c>
      <c r="N52" s="353">
        <f>ELIGIBIL!N52+NEELIGIBIL!N52</f>
        <v>8342.0903999999991</v>
      </c>
      <c r="P52" s="109"/>
    </row>
    <row r="53" spans="1:16" ht="21" hidden="1" x14ac:dyDescent="0.35">
      <c r="A53" s="13"/>
      <c r="B53" s="35" t="s">
        <v>116</v>
      </c>
      <c r="C53" s="57">
        <f>ELIGIBIL!C53+NEELIGIBIL!C53</f>
        <v>18819.330000000002</v>
      </c>
      <c r="D53" s="57">
        <f>ELIGIBIL!D53+NEELIGIBIL!D53</f>
        <v>3575.6727000000005</v>
      </c>
      <c r="E53" s="226">
        <f>ELIGIBIL!E53+NEELIGIBIL!E53</f>
        <v>22395.002700000001</v>
      </c>
      <c r="F53" s="284">
        <f>ELIGIBIL!F53+NEELIGIBIL!F53</f>
        <v>18819.330000000002</v>
      </c>
      <c r="G53" s="59">
        <f>ELIGIBIL!G53+NEELIGIBIL!G53</f>
        <v>3575.6727000000005</v>
      </c>
      <c r="H53" s="285">
        <f>ELIGIBIL!H53+NEELIGIBIL!H53</f>
        <v>22395.002700000001</v>
      </c>
      <c r="I53" s="256">
        <f>ELIGIBIL!I53+NEELIGIBIL!I53</f>
        <v>0</v>
      </c>
      <c r="J53" s="66">
        <f>ELIGIBIL!J53+NEELIGIBIL!J53</f>
        <v>0</v>
      </c>
      <c r="K53" s="319">
        <f>ELIGIBIL!K53+NEELIGIBIL!K53</f>
        <v>0</v>
      </c>
      <c r="L53" s="352">
        <f>ELIGIBIL!L53+NEELIGIBIL!L53</f>
        <v>18819.330000000002</v>
      </c>
      <c r="M53" s="161">
        <f>ELIGIBIL!M53+NEELIGIBIL!M53</f>
        <v>3575.6727000000005</v>
      </c>
      <c r="N53" s="353">
        <f>ELIGIBIL!N53+NEELIGIBIL!N53</f>
        <v>22395.002700000001</v>
      </c>
      <c r="P53" s="109"/>
    </row>
    <row r="54" spans="1:16" ht="21" hidden="1" x14ac:dyDescent="0.35">
      <c r="A54" s="13"/>
      <c r="B54" s="35" t="s">
        <v>117</v>
      </c>
      <c r="C54" s="57">
        <f>ELIGIBIL!C54+NEELIGIBIL!C54</f>
        <v>8906.24</v>
      </c>
      <c r="D54" s="57">
        <f>ELIGIBIL!D54+NEELIGIBIL!D54</f>
        <v>1692.1856</v>
      </c>
      <c r="E54" s="226">
        <f>ELIGIBIL!E54+NEELIGIBIL!E54</f>
        <v>10598.4256</v>
      </c>
      <c r="F54" s="284">
        <f>ELIGIBIL!F54+NEELIGIBIL!F54</f>
        <v>8906.24</v>
      </c>
      <c r="G54" s="59">
        <f>ELIGIBIL!G54+NEELIGIBIL!G54</f>
        <v>1692.1856</v>
      </c>
      <c r="H54" s="285">
        <f>ELIGIBIL!H54+NEELIGIBIL!H54</f>
        <v>10598.4256</v>
      </c>
      <c r="I54" s="256">
        <f>ELIGIBIL!I54+NEELIGIBIL!I54</f>
        <v>0</v>
      </c>
      <c r="J54" s="66">
        <f>ELIGIBIL!J54+NEELIGIBIL!J54</f>
        <v>0</v>
      </c>
      <c r="K54" s="319">
        <f>ELIGIBIL!K54+NEELIGIBIL!K54</f>
        <v>0</v>
      </c>
      <c r="L54" s="352">
        <f>ELIGIBIL!L54+NEELIGIBIL!L54</f>
        <v>8906.24</v>
      </c>
      <c r="M54" s="161">
        <f>ELIGIBIL!M54+NEELIGIBIL!M54</f>
        <v>1692.1856</v>
      </c>
      <c r="N54" s="353">
        <f>ELIGIBIL!N54+NEELIGIBIL!N54</f>
        <v>10598.4256</v>
      </c>
      <c r="P54" s="109"/>
    </row>
    <row r="55" spans="1:16" ht="21" hidden="1" x14ac:dyDescent="0.35">
      <c r="A55" s="13"/>
      <c r="B55" s="35" t="s">
        <v>118</v>
      </c>
      <c r="C55" s="57">
        <f>ELIGIBIL!C55+NEELIGIBIL!C55</f>
        <v>8383.7999999999993</v>
      </c>
      <c r="D55" s="57">
        <f>ELIGIBIL!D55+NEELIGIBIL!D55</f>
        <v>1592.9219999999998</v>
      </c>
      <c r="E55" s="226">
        <f>ELIGIBIL!E55+NEELIGIBIL!E55</f>
        <v>9976.7219999999998</v>
      </c>
      <c r="F55" s="284">
        <f>ELIGIBIL!F55+NEELIGIBIL!F55</f>
        <v>8383.7999999999993</v>
      </c>
      <c r="G55" s="59">
        <f>ELIGIBIL!G55+NEELIGIBIL!G55</f>
        <v>1592.9219999999998</v>
      </c>
      <c r="H55" s="285">
        <f>ELIGIBIL!H55+NEELIGIBIL!H55</f>
        <v>9976.7219999999998</v>
      </c>
      <c r="I55" s="256">
        <f>ELIGIBIL!I55+NEELIGIBIL!I55</f>
        <v>0</v>
      </c>
      <c r="J55" s="66">
        <f>ELIGIBIL!J55+NEELIGIBIL!J55</f>
        <v>0</v>
      </c>
      <c r="K55" s="319">
        <f>ELIGIBIL!K55+NEELIGIBIL!K55</f>
        <v>0</v>
      </c>
      <c r="L55" s="352">
        <f>ELIGIBIL!L55+NEELIGIBIL!L55</f>
        <v>8383.7999999999993</v>
      </c>
      <c r="M55" s="161">
        <f>ELIGIBIL!M55+NEELIGIBIL!M55</f>
        <v>1592.9219999999998</v>
      </c>
      <c r="N55" s="353">
        <f>ELIGIBIL!N55+NEELIGIBIL!N55</f>
        <v>9976.7219999999998</v>
      </c>
      <c r="P55" s="109"/>
    </row>
    <row r="56" spans="1:16" ht="21" hidden="1" x14ac:dyDescent="0.35">
      <c r="A56" s="13"/>
      <c r="B56" s="35" t="s">
        <v>119</v>
      </c>
      <c r="C56" s="57">
        <f>ELIGIBIL!C56+NEELIGIBIL!C56</f>
        <v>49948.52</v>
      </c>
      <c r="D56" s="57">
        <f>ELIGIBIL!D56+NEELIGIBIL!D56</f>
        <v>9490.2187999999987</v>
      </c>
      <c r="E56" s="226">
        <f>ELIGIBIL!E56+NEELIGIBIL!E56</f>
        <v>59438.738799999992</v>
      </c>
      <c r="F56" s="284">
        <f>ELIGIBIL!F56+NEELIGIBIL!F56</f>
        <v>49948.520000000004</v>
      </c>
      <c r="G56" s="59">
        <f>ELIGIBIL!G56+NEELIGIBIL!G56</f>
        <v>9490.2188000000006</v>
      </c>
      <c r="H56" s="285">
        <f>ELIGIBIL!H56+NEELIGIBIL!H56</f>
        <v>59438.738800000006</v>
      </c>
      <c r="I56" s="256">
        <f>ELIGIBIL!I56+NEELIGIBIL!I56</f>
        <v>0</v>
      </c>
      <c r="J56" s="66">
        <f>ELIGIBIL!J56+NEELIGIBIL!J56</f>
        <v>0</v>
      </c>
      <c r="K56" s="319">
        <f>ELIGIBIL!K56+NEELIGIBIL!K56</f>
        <v>0</v>
      </c>
      <c r="L56" s="352">
        <f>ELIGIBIL!L56+NEELIGIBIL!L56</f>
        <v>49948.520000000004</v>
      </c>
      <c r="M56" s="161">
        <f>ELIGIBIL!M56+NEELIGIBIL!M56</f>
        <v>9490.2188000000006</v>
      </c>
      <c r="N56" s="353">
        <f>ELIGIBIL!N56+NEELIGIBIL!N56</f>
        <v>59438.738800000006</v>
      </c>
      <c r="P56" s="109"/>
    </row>
    <row r="57" spans="1:16" ht="21" hidden="1" x14ac:dyDescent="0.35">
      <c r="A57" s="13"/>
      <c r="B57" s="35" t="s">
        <v>120</v>
      </c>
      <c r="C57" s="57">
        <f>ELIGIBIL!C57+NEELIGIBIL!C57</f>
        <v>2113.4199999999983</v>
      </c>
      <c r="D57" s="57">
        <f>ELIGIBIL!D57+NEELIGIBIL!D57</f>
        <v>401.54979999999966</v>
      </c>
      <c r="E57" s="226">
        <f>ELIGIBIL!E57+NEELIGIBIL!E57</f>
        <v>2514.969799999998</v>
      </c>
      <c r="F57" s="284">
        <f>ELIGIBIL!F57+NEELIGIBIL!F57</f>
        <v>10686.76</v>
      </c>
      <c r="G57" s="59">
        <f>ELIGIBIL!G57+NEELIGIBIL!G57</f>
        <v>2030.4844000000001</v>
      </c>
      <c r="H57" s="285">
        <f>ELIGIBIL!H57+NEELIGIBIL!H57</f>
        <v>12717.2444</v>
      </c>
      <c r="I57" s="256">
        <f>ELIGIBIL!I57+NEELIGIBIL!I57</f>
        <v>-8573.34</v>
      </c>
      <c r="J57" s="66">
        <f>ELIGIBIL!J57+NEELIGIBIL!J57</f>
        <v>-1800.4014</v>
      </c>
      <c r="K57" s="319">
        <f>ELIGIBIL!K57+NEELIGIBIL!K57</f>
        <v>-10373.741400000001</v>
      </c>
      <c r="L57" s="352">
        <f>ELIGIBIL!L57+NEELIGIBIL!L57</f>
        <v>2113.42</v>
      </c>
      <c r="M57" s="161">
        <f>ELIGIBIL!M57+NEELIGIBIL!M57</f>
        <v>230.08300000000008</v>
      </c>
      <c r="N57" s="353">
        <f>ELIGIBIL!N57+NEELIGIBIL!N57</f>
        <v>2343.5029999999988</v>
      </c>
      <c r="P57" s="109"/>
    </row>
    <row r="58" spans="1:16" s="2" customFormat="1" ht="19.5" customHeight="1" x14ac:dyDescent="0.35">
      <c r="A58" s="37"/>
      <c r="B58" s="36" t="s">
        <v>121</v>
      </c>
      <c r="C58" s="87">
        <f>ELIGIBIL!C58+NEELIGIBIL!C58</f>
        <v>441820.95000000007</v>
      </c>
      <c r="D58" s="87">
        <f>ELIGIBIL!D58+NEELIGIBIL!D58</f>
        <v>83945.980500000005</v>
      </c>
      <c r="E58" s="237">
        <f>ELIGIBIL!E58+NEELIGIBIL!E58</f>
        <v>525766.93050000002</v>
      </c>
      <c r="F58" s="298">
        <f>ELIGIBIL!F58+NEELIGIBIL!F58</f>
        <v>395786.09000000008</v>
      </c>
      <c r="G58" s="88">
        <f>ELIGIBIL!G58+NEELIGIBIL!G58</f>
        <v>75199.357100000008</v>
      </c>
      <c r="H58" s="299">
        <f>ELIGIBIL!H58+NEELIGIBIL!H58</f>
        <v>470985.44710000011</v>
      </c>
      <c r="I58" s="263">
        <f>ELIGIBIL!I58+NEELIGIBIL!I58</f>
        <v>46034.860000000008</v>
      </c>
      <c r="J58" s="122">
        <f>ELIGIBIL!J58+NEELIGIBIL!J58</f>
        <v>9667.3206000000009</v>
      </c>
      <c r="K58" s="327">
        <f>ELIGIBIL!K58+NEELIGIBIL!K58</f>
        <v>55702.180600000007</v>
      </c>
      <c r="L58" s="367">
        <f>ELIGIBIL!L58+NEELIGIBIL!L58</f>
        <v>441820.95000000007</v>
      </c>
      <c r="M58" s="146">
        <f>ELIGIBIL!M58+NEELIGIBIL!M58</f>
        <v>84866.677700000015</v>
      </c>
      <c r="N58" s="368">
        <f>ELIGIBIL!N58+NEELIGIBIL!N58</f>
        <v>526687.62770000007</v>
      </c>
      <c r="P58" s="109"/>
    </row>
    <row r="59" spans="1:16" ht="21" hidden="1" x14ac:dyDescent="0.35">
      <c r="A59" s="13"/>
      <c r="B59" s="35" t="s">
        <v>131</v>
      </c>
      <c r="C59" s="57">
        <f>ELIGIBIL!C59+NEELIGIBIL!C59</f>
        <v>53804.73</v>
      </c>
      <c r="D59" s="57">
        <f>ELIGIBIL!D59+NEELIGIBIL!D59</f>
        <v>10222.898700000002</v>
      </c>
      <c r="E59" s="226">
        <f>ELIGIBIL!E59+NEELIGIBIL!E59</f>
        <v>64027.628700000001</v>
      </c>
      <c r="F59" s="284">
        <f>ELIGIBIL!F59+NEELIGIBIL!F59</f>
        <v>37567.599999999999</v>
      </c>
      <c r="G59" s="59">
        <f>ELIGIBIL!G59+NEELIGIBIL!G59</f>
        <v>7137.8440000000001</v>
      </c>
      <c r="H59" s="285">
        <f>ELIGIBIL!H59+NEELIGIBIL!H59</f>
        <v>44705.443999999996</v>
      </c>
      <c r="I59" s="256">
        <f>ELIGIBIL!I59+NEELIGIBIL!I59</f>
        <v>16237.130000000005</v>
      </c>
      <c r="J59" s="66">
        <f>ELIGIBIL!J59+NEELIGIBIL!J59</f>
        <v>3409.7973000000006</v>
      </c>
      <c r="K59" s="319">
        <f>ELIGIBIL!K59+NEELIGIBIL!K59</f>
        <v>19646.927300000007</v>
      </c>
      <c r="L59" s="352">
        <f>ELIGIBIL!L59+NEELIGIBIL!L59</f>
        <v>53804.73</v>
      </c>
      <c r="M59" s="161">
        <f>ELIGIBIL!M59+NEELIGIBIL!M59</f>
        <v>10547.641300000001</v>
      </c>
      <c r="N59" s="353">
        <f>ELIGIBIL!N59+NEELIGIBIL!N59</f>
        <v>64352.371299999999</v>
      </c>
      <c r="P59" s="109"/>
    </row>
    <row r="60" spans="1:16" ht="21" hidden="1" x14ac:dyDescent="0.35">
      <c r="A60" s="13"/>
      <c r="B60" s="35" t="s">
        <v>132</v>
      </c>
      <c r="C60" s="57">
        <f>ELIGIBIL!C60+NEELIGIBIL!C60</f>
        <v>21400.880000000001</v>
      </c>
      <c r="D60" s="57">
        <f>ELIGIBIL!D60+NEELIGIBIL!D60</f>
        <v>4066.1672000000003</v>
      </c>
      <c r="E60" s="226">
        <f>ELIGIBIL!E60+NEELIGIBIL!E60</f>
        <v>25467.047200000001</v>
      </c>
      <c r="F60" s="284">
        <f>ELIGIBIL!F60+NEELIGIBIL!F60</f>
        <v>21400.880000000001</v>
      </c>
      <c r="G60" s="59">
        <f>ELIGIBIL!G60+NEELIGIBIL!G60</f>
        <v>4066.1672000000003</v>
      </c>
      <c r="H60" s="285">
        <f>ELIGIBIL!H60+NEELIGIBIL!H60</f>
        <v>25467.047200000001</v>
      </c>
      <c r="I60" s="256">
        <f>ELIGIBIL!I60+NEELIGIBIL!I60</f>
        <v>0</v>
      </c>
      <c r="J60" s="66">
        <f>ELIGIBIL!J60+NEELIGIBIL!J60</f>
        <v>0</v>
      </c>
      <c r="K60" s="319">
        <f>ELIGIBIL!K60+NEELIGIBIL!K60</f>
        <v>0</v>
      </c>
      <c r="L60" s="352">
        <f>ELIGIBIL!L60+NEELIGIBIL!L60</f>
        <v>21400.880000000001</v>
      </c>
      <c r="M60" s="161">
        <f>ELIGIBIL!M60+NEELIGIBIL!M60</f>
        <v>4066.1672000000003</v>
      </c>
      <c r="N60" s="353">
        <f>ELIGIBIL!N60+NEELIGIBIL!N60</f>
        <v>25467.047200000001</v>
      </c>
      <c r="P60" s="109"/>
    </row>
    <row r="61" spans="1:16" ht="21" hidden="1" x14ac:dyDescent="0.35">
      <c r="A61" s="13"/>
      <c r="B61" s="35" t="s">
        <v>130</v>
      </c>
      <c r="C61" s="57">
        <f>ELIGIBIL!C61+NEELIGIBIL!C61</f>
        <v>6475.78</v>
      </c>
      <c r="D61" s="57">
        <f>ELIGIBIL!D61+NEELIGIBIL!D61</f>
        <v>1230.3981999999999</v>
      </c>
      <c r="E61" s="226">
        <f>ELIGIBIL!E61+NEELIGIBIL!E61</f>
        <v>7706.1781999999994</v>
      </c>
      <c r="F61" s="284">
        <f>ELIGIBIL!F61+NEELIGIBIL!F61</f>
        <v>6475.78</v>
      </c>
      <c r="G61" s="59">
        <f>ELIGIBIL!G61+NEELIGIBIL!G61</f>
        <v>1230.3981999999999</v>
      </c>
      <c r="H61" s="285">
        <f>ELIGIBIL!H61+NEELIGIBIL!H61</f>
        <v>7706.1781999999994</v>
      </c>
      <c r="I61" s="256">
        <f>ELIGIBIL!I61+NEELIGIBIL!I61</f>
        <v>0</v>
      </c>
      <c r="J61" s="66">
        <f>ELIGIBIL!J61+NEELIGIBIL!J61</f>
        <v>0</v>
      </c>
      <c r="K61" s="319">
        <f>ELIGIBIL!K61+NEELIGIBIL!K61</f>
        <v>0</v>
      </c>
      <c r="L61" s="352">
        <f>ELIGIBIL!L61+NEELIGIBIL!L61</f>
        <v>6475.78</v>
      </c>
      <c r="M61" s="161">
        <f>ELIGIBIL!M61+NEELIGIBIL!M61</f>
        <v>1230.3981999999999</v>
      </c>
      <c r="N61" s="353">
        <f>ELIGIBIL!N61+NEELIGIBIL!N61</f>
        <v>7706.1781999999994</v>
      </c>
      <c r="P61" s="109"/>
    </row>
    <row r="62" spans="1:16" ht="21" hidden="1" x14ac:dyDescent="0.35">
      <c r="A62" s="13"/>
      <c r="B62" s="35" t="s">
        <v>133</v>
      </c>
      <c r="C62" s="57">
        <f>ELIGIBIL!C62+NEELIGIBIL!C62</f>
        <v>102142.3</v>
      </c>
      <c r="D62" s="57">
        <f>ELIGIBIL!D62+NEELIGIBIL!D62</f>
        <v>19407.037</v>
      </c>
      <c r="E62" s="226">
        <f>ELIGIBIL!E62+NEELIGIBIL!E62</f>
        <v>121549.337</v>
      </c>
      <c r="F62" s="284">
        <f>ELIGIBIL!F62+NEELIGIBIL!F62</f>
        <v>102142.29999999999</v>
      </c>
      <c r="G62" s="59">
        <f>ELIGIBIL!G62+NEELIGIBIL!G62</f>
        <v>19407.036999999997</v>
      </c>
      <c r="H62" s="285">
        <f>ELIGIBIL!H62+NEELIGIBIL!H62</f>
        <v>121549.33699999998</v>
      </c>
      <c r="I62" s="256">
        <f>ELIGIBIL!I62+NEELIGIBIL!I62</f>
        <v>0</v>
      </c>
      <c r="J62" s="66">
        <f>ELIGIBIL!J62+NEELIGIBIL!J62</f>
        <v>0</v>
      </c>
      <c r="K62" s="319">
        <f>ELIGIBIL!K62+NEELIGIBIL!K62</f>
        <v>0</v>
      </c>
      <c r="L62" s="352">
        <f>ELIGIBIL!L62+NEELIGIBIL!L62</f>
        <v>102142.29999999999</v>
      </c>
      <c r="M62" s="161">
        <f>ELIGIBIL!M62+NEELIGIBIL!M62</f>
        <v>19407.036999999997</v>
      </c>
      <c r="N62" s="353">
        <f>ELIGIBIL!N62+NEELIGIBIL!N62</f>
        <v>121549.33699999998</v>
      </c>
      <c r="P62" s="109"/>
    </row>
    <row r="63" spans="1:16" ht="21" hidden="1" x14ac:dyDescent="0.35">
      <c r="A63" s="13"/>
      <c r="B63" s="35" t="s">
        <v>122</v>
      </c>
      <c r="C63" s="57">
        <f>ELIGIBIL!C63+NEELIGIBIL!C63</f>
        <v>131056.21</v>
      </c>
      <c r="D63" s="57">
        <f>ELIGIBIL!D63+NEELIGIBIL!D63</f>
        <v>24900.679900000003</v>
      </c>
      <c r="E63" s="226">
        <f>ELIGIBIL!E63+NEELIGIBIL!E63</f>
        <v>155956.88990000001</v>
      </c>
      <c r="F63" s="284">
        <f>ELIGIBIL!F63+NEELIGIBIL!F63</f>
        <v>130807.63</v>
      </c>
      <c r="G63" s="59">
        <f>ELIGIBIL!G63+NEELIGIBIL!G63</f>
        <v>24853.449700000001</v>
      </c>
      <c r="H63" s="285">
        <f>ELIGIBIL!H63+NEELIGIBIL!H63</f>
        <v>155661.0797</v>
      </c>
      <c r="I63" s="256">
        <f>ELIGIBIL!I63+NEELIGIBIL!I63</f>
        <v>248.58000000000175</v>
      </c>
      <c r="J63" s="66">
        <f>ELIGIBIL!J63+NEELIGIBIL!J63</f>
        <v>52.201800000000368</v>
      </c>
      <c r="K63" s="319">
        <f>ELIGIBIL!K63+NEELIGIBIL!K63</f>
        <v>300.78180000000214</v>
      </c>
      <c r="L63" s="352">
        <f>ELIGIBIL!L63+NEELIGIBIL!L63</f>
        <v>131056.21</v>
      </c>
      <c r="M63" s="161">
        <f>ELIGIBIL!M63+NEELIGIBIL!M63</f>
        <v>24905.6515</v>
      </c>
      <c r="N63" s="353">
        <f>ELIGIBIL!N63+NEELIGIBIL!N63</f>
        <v>155961.8615</v>
      </c>
      <c r="P63" s="109"/>
    </row>
    <row r="64" spans="1:16" ht="21" hidden="1" x14ac:dyDescent="0.35">
      <c r="A64" s="13"/>
      <c r="B64" s="35" t="s">
        <v>123</v>
      </c>
      <c r="C64" s="57">
        <f>ELIGIBIL!C64+NEELIGIBIL!C64</f>
        <v>40100.619999999995</v>
      </c>
      <c r="D64" s="57">
        <f>ELIGIBIL!D64+NEELIGIBIL!D64</f>
        <v>7619.1177999999991</v>
      </c>
      <c r="E64" s="226">
        <f>ELIGIBIL!E64+NEELIGIBIL!E64</f>
        <v>47719.737799999995</v>
      </c>
      <c r="F64" s="284">
        <f>ELIGIBIL!F64+NEELIGIBIL!F64</f>
        <v>40100.620000000003</v>
      </c>
      <c r="G64" s="59">
        <f>ELIGIBIL!G64+NEELIGIBIL!G64</f>
        <v>7619.1178000000009</v>
      </c>
      <c r="H64" s="285">
        <f>ELIGIBIL!H64+NEELIGIBIL!H64</f>
        <v>47719.737800000003</v>
      </c>
      <c r="I64" s="256">
        <f>ELIGIBIL!I64+NEELIGIBIL!I64</f>
        <v>0</v>
      </c>
      <c r="J64" s="66">
        <f>ELIGIBIL!J64+NEELIGIBIL!J64</f>
        <v>0</v>
      </c>
      <c r="K64" s="319">
        <f>ELIGIBIL!K64+NEELIGIBIL!K64</f>
        <v>0</v>
      </c>
      <c r="L64" s="352">
        <f>ELIGIBIL!L64+NEELIGIBIL!L64</f>
        <v>40100.620000000003</v>
      </c>
      <c r="M64" s="161">
        <f>ELIGIBIL!M64+NEELIGIBIL!M64</f>
        <v>7619.1178000000009</v>
      </c>
      <c r="N64" s="353">
        <f>ELIGIBIL!N64+NEELIGIBIL!N64</f>
        <v>47719.737800000003</v>
      </c>
      <c r="P64" s="109"/>
    </row>
    <row r="65" spans="1:16" ht="21" hidden="1" x14ac:dyDescent="0.35">
      <c r="A65" s="13"/>
      <c r="B65" s="35" t="s">
        <v>124</v>
      </c>
      <c r="C65" s="57">
        <f>ELIGIBIL!C65+NEELIGIBIL!C65</f>
        <v>8214.15</v>
      </c>
      <c r="D65" s="57">
        <f>ELIGIBIL!D65+NEELIGIBIL!D65</f>
        <v>1560.6885</v>
      </c>
      <c r="E65" s="226">
        <f>ELIGIBIL!E65+NEELIGIBIL!E65</f>
        <v>9774.8384999999998</v>
      </c>
      <c r="F65" s="284">
        <f>ELIGIBIL!F65+NEELIGIBIL!F65</f>
        <v>8214.15</v>
      </c>
      <c r="G65" s="59">
        <f>ELIGIBIL!G65+NEELIGIBIL!G65</f>
        <v>1560.6885</v>
      </c>
      <c r="H65" s="285">
        <f>ELIGIBIL!H65+NEELIGIBIL!H65</f>
        <v>9774.8384999999998</v>
      </c>
      <c r="I65" s="256">
        <f>ELIGIBIL!I65+NEELIGIBIL!I65</f>
        <v>0</v>
      </c>
      <c r="J65" s="66">
        <f>ELIGIBIL!J65+NEELIGIBIL!J65</f>
        <v>0</v>
      </c>
      <c r="K65" s="319">
        <f>ELIGIBIL!K65+NEELIGIBIL!K65</f>
        <v>0</v>
      </c>
      <c r="L65" s="352">
        <f>ELIGIBIL!L65+NEELIGIBIL!L65</f>
        <v>8214.15</v>
      </c>
      <c r="M65" s="161">
        <f>ELIGIBIL!M65+NEELIGIBIL!M65</f>
        <v>1560.6885</v>
      </c>
      <c r="N65" s="353">
        <f>ELIGIBIL!N65+NEELIGIBIL!N65</f>
        <v>9774.8384999999998</v>
      </c>
      <c r="P65" s="109"/>
    </row>
    <row r="66" spans="1:16" ht="21" hidden="1" x14ac:dyDescent="0.35">
      <c r="A66" s="13"/>
      <c r="B66" s="35" t="s">
        <v>125</v>
      </c>
      <c r="C66" s="57">
        <f>ELIGIBIL!C66+NEELIGIBIL!C66</f>
        <v>18819.330000000002</v>
      </c>
      <c r="D66" s="57">
        <f>ELIGIBIL!D66+NEELIGIBIL!D66</f>
        <v>3575.6727000000005</v>
      </c>
      <c r="E66" s="226">
        <f>ELIGIBIL!E66+NEELIGIBIL!E66</f>
        <v>22395.002700000001</v>
      </c>
      <c r="F66" s="284">
        <f>ELIGIBIL!F66+NEELIGIBIL!F66</f>
        <v>18819.330000000002</v>
      </c>
      <c r="G66" s="59">
        <f>ELIGIBIL!G66+NEELIGIBIL!G66</f>
        <v>3575.6727000000005</v>
      </c>
      <c r="H66" s="285">
        <f>ELIGIBIL!H66+NEELIGIBIL!H66</f>
        <v>22395.002700000001</v>
      </c>
      <c r="I66" s="256">
        <f>ELIGIBIL!I66+NEELIGIBIL!I66</f>
        <v>0</v>
      </c>
      <c r="J66" s="66">
        <f>ELIGIBIL!J66+NEELIGIBIL!J66</f>
        <v>0</v>
      </c>
      <c r="K66" s="319">
        <f>ELIGIBIL!K66+NEELIGIBIL!K66</f>
        <v>0</v>
      </c>
      <c r="L66" s="352">
        <f>ELIGIBIL!L66+NEELIGIBIL!L66</f>
        <v>18819.330000000002</v>
      </c>
      <c r="M66" s="161">
        <f>ELIGIBIL!M66+NEELIGIBIL!M66</f>
        <v>3575.6727000000005</v>
      </c>
      <c r="N66" s="353">
        <f>ELIGIBIL!N66+NEELIGIBIL!N66</f>
        <v>22395.002700000001</v>
      </c>
      <c r="P66" s="109"/>
    </row>
    <row r="67" spans="1:16" ht="21" hidden="1" x14ac:dyDescent="0.35">
      <c r="A67" s="13"/>
      <c r="B67" s="35" t="s">
        <v>126</v>
      </c>
      <c r="C67" s="57">
        <f>ELIGIBIL!C67+NEELIGIBIL!C67</f>
        <v>4354.58</v>
      </c>
      <c r="D67" s="57">
        <f>ELIGIBIL!D67+NEELIGIBIL!D67</f>
        <v>827.37019999999995</v>
      </c>
      <c r="E67" s="226">
        <f>ELIGIBIL!E67+NEELIGIBIL!E67</f>
        <v>5181.9502000000002</v>
      </c>
      <c r="F67" s="284">
        <f>ELIGIBIL!F67+NEELIGIBIL!F67</f>
        <v>4354.58</v>
      </c>
      <c r="G67" s="59">
        <f>ELIGIBIL!G67+NEELIGIBIL!G67</f>
        <v>827.37019999999995</v>
      </c>
      <c r="H67" s="285">
        <f>ELIGIBIL!H67+NEELIGIBIL!H67</f>
        <v>5181.9502000000002</v>
      </c>
      <c r="I67" s="256">
        <f>ELIGIBIL!I67+NEELIGIBIL!I67</f>
        <v>0</v>
      </c>
      <c r="J67" s="66">
        <f>ELIGIBIL!J67+NEELIGIBIL!J67</f>
        <v>0</v>
      </c>
      <c r="K67" s="319">
        <f>ELIGIBIL!K67+NEELIGIBIL!K67</f>
        <v>0</v>
      </c>
      <c r="L67" s="352">
        <f>ELIGIBIL!L67+NEELIGIBIL!L67</f>
        <v>4354.58</v>
      </c>
      <c r="M67" s="161">
        <f>ELIGIBIL!M67+NEELIGIBIL!M67</f>
        <v>827.37019999999995</v>
      </c>
      <c r="N67" s="353">
        <f>ELIGIBIL!N67+NEELIGIBIL!N67</f>
        <v>5181.9502000000002</v>
      </c>
      <c r="P67" s="109"/>
    </row>
    <row r="68" spans="1:16" ht="21" hidden="1" x14ac:dyDescent="0.35">
      <c r="A68" s="13"/>
      <c r="B68" s="35" t="s">
        <v>127</v>
      </c>
      <c r="C68" s="57">
        <f>ELIGIBIL!C68+NEELIGIBIL!C68</f>
        <v>12575.69</v>
      </c>
      <c r="D68" s="57">
        <f>ELIGIBIL!D68+NEELIGIBIL!D68</f>
        <v>2389.3811000000001</v>
      </c>
      <c r="E68" s="226">
        <f>ELIGIBIL!E68+NEELIGIBIL!E68</f>
        <v>14965.071100000001</v>
      </c>
      <c r="F68" s="284">
        <f>ELIGIBIL!F68+NEELIGIBIL!F68</f>
        <v>12575.69</v>
      </c>
      <c r="G68" s="59">
        <f>ELIGIBIL!G68+NEELIGIBIL!G68</f>
        <v>2389.3811000000001</v>
      </c>
      <c r="H68" s="285">
        <f>ELIGIBIL!H68+NEELIGIBIL!H68</f>
        <v>14965.071100000001</v>
      </c>
      <c r="I68" s="256">
        <f>ELIGIBIL!I68+NEELIGIBIL!I68</f>
        <v>0</v>
      </c>
      <c r="J68" s="66">
        <f>ELIGIBIL!J68+NEELIGIBIL!J68</f>
        <v>0</v>
      </c>
      <c r="K68" s="319">
        <f>ELIGIBIL!K68+NEELIGIBIL!K68</f>
        <v>0</v>
      </c>
      <c r="L68" s="352">
        <f>ELIGIBIL!L68+NEELIGIBIL!L68</f>
        <v>12575.69</v>
      </c>
      <c r="M68" s="161">
        <f>ELIGIBIL!M68+NEELIGIBIL!M68</f>
        <v>2389.3811000000001</v>
      </c>
      <c r="N68" s="353">
        <f>ELIGIBIL!N68+NEELIGIBIL!N68</f>
        <v>14965.071100000001</v>
      </c>
      <c r="P68" s="109"/>
    </row>
    <row r="69" spans="1:16" ht="21" hidden="1" x14ac:dyDescent="0.35">
      <c r="A69" s="13"/>
      <c r="B69" s="35" t="s">
        <v>129</v>
      </c>
      <c r="C69" s="57">
        <f>ELIGIBIL!C69+NEELIGIBIL!C69</f>
        <v>19629.07</v>
      </c>
      <c r="D69" s="57">
        <f>ELIGIBIL!D69+NEELIGIBIL!D69</f>
        <v>3729.5232999999998</v>
      </c>
      <c r="E69" s="226">
        <f>ELIGIBIL!E69+NEELIGIBIL!E69</f>
        <v>23358.5933</v>
      </c>
      <c r="F69" s="284">
        <f>ELIGIBIL!F69+NEELIGIBIL!F69</f>
        <v>13327.529999999999</v>
      </c>
      <c r="G69" s="59">
        <f>ELIGIBIL!G69+NEELIGIBIL!G69</f>
        <v>2532.2306999999996</v>
      </c>
      <c r="H69" s="285">
        <f>ELIGIBIL!H69+NEELIGIBIL!H69</f>
        <v>15859.760699999999</v>
      </c>
      <c r="I69" s="256">
        <f>ELIGIBIL!I69+NEELIGIBIL!I69</f>
        <v>6301.5400000000009</v>
      </c>
      <c r="J69" s="66">
        <f>ELIGIBIL!J69+NEELIGIBIL!J69</f>
        <v>1323.3234000000002</v>
      </c>
      <c r="K69" s="319">
        <f>ELIGIBIL!K69+NEELIGIBIL!K69</f>
        <v>7624.8634000000011</v>
      </c>
      <c r="L69" s="352">
        <f>ELIGIBIL!L69+NEELIGIBIL!L69</f>
        <v>19629.07</v>
      </c>
      <c r="M69" s="161">
        <f>ELIGIBIL!M69+NEELIGIBIL!M69</f>
        <v>3855.5540999999998</v>
      </c>
      <c r="N69" s="353">
        <f>ELIGIBIL!N69+NEELIGIBIL!N69</f>
        <v>23484.624100000001</v>
      </c>
      <c r="P69" s="109"/>
    </row>
    <row r="70" spans="1:16" ht="21" hidden="1" x14ac:dyDescent="0.35">
      <c r="A70" s="13"/>
      <c r="B70" s="35" t="s">
        <v>128</v>
      </c>
      <c r="C70" s="57">
        <f>ELIGIBIL!C70+NEELIGIBIL!C70</f>
        <v>23247.61</v>
      </c>
      <c r="D70" s="57">
        <f>ELIGIBIL!D70+NEELIGIBIL!D70</f>
        <v>4417.0459000000001</v>
      </c>
      <c r="E70" s="226">
        <f>ELIGIBIL!E70+NEELIGIBIL!E70</f>
        <v>27664.655900000002</v>
      </c>
      <c r="F70" s="284">
        <f>ELIGIBIL!F70+NEELIGIBIL!F70</f>
        <v>0</v>
      </c>
      <c r="G70" s="59">
        <f>ELIGIBIL!G70+NEELIGIBIL!G70</f>
        <v>0</v>
      </c>
      <c r="H70" s="285">
        <f>ELIGIBIL!H70+NEELIGIBIL!H70</f>
        <v>0</v>
      </c>
      <c r="I70" s="256">
        <f>ELIGIBIL!I70+NEELIGIBIL!I70</f>
        <v>23247.61</v>
      </c>
      <c r="J70" s="66">
        <f>ELIGIBIL!J70+NEELIGIBIL!J70</f>
        <v>4881.9980999999998</v>
      </c>
      <c r="K70" s="319">
        <f>ELIGIBIL!K70+NEELIGIBIL!K70</f>
        <v>28129.608100000001</v>
      </c>
      <c r="L70" s="352">
        <f>ELIGIBIL!L70+NEELIGIBIL!L70</f>
        <v>23247.61</v>
      </c>
      <c r="M70" s="161">
        <f>ELIGIBIL!M70+NEELIGIBIL!M70</f>
        <v>4881.9980999999998</v>
      </c>
      <c r="N70" s="353">
        <f>ELIGIBIL!N70+NEELIGIBIL!N70</f>
        <v>28129.608100000001</v>
      </c>
      <c r="P70" s="109"/>
    </row>
    <row r="71" spans="1:16" s="2" customFormat="1" ht="21" x14ac:dyDescent="0.35">
      <c r="A71" s="37"/>
      <c r="B71" s="34" t="s">
        <v>66</v>
      </c>
      <c r="C71" s="87">
        <f>ELIGIBIL!C71+NEELIGIBIL!C71</f>
        <v>488926.5</v>
      </c>
      <c r="D71" s="87">
        <f>ELIGIBIL!D71+NEELIGIBIL!D71</f>
        <v>92896.035000000003</v>
      </c>
      <c r="E71" s="237">
        <f>ELIGIBIL!E71+NEELIGIBIL!E71</f>
        <v>581822.53500000003</v>
      </c>
      <c r="F71" s="298">
        <f>ELIGIBIL!F71+NEELIGIBIL!F71</f>
        <v>0</v>
      </c>
      <c r="G71" s="88">
        <f>ELIGIBIL!G71+NEELIGIBIL!G71</f>
        <v>0</v>
      </c>
      <c r="H71" s="299">
        <f>ELIGIBIL!H71+NEELIGIBIL!H71</f>
        <v>0</v>
      </c>
      <c r="I71" s="263">
        <f>ELIGIBIL!I71+NEELIGIBIL!I71</f>
        <v>488926.5</v>
      </c>
      <c r="J71" s="122">
        <f>ELIGIBIL!J71+NEELIGIBIL!J71</f>
        <v>102674.565</v>
      </c>
      <c r="K71" s="327">
        <f>ELIGIBIL!K71+NEELIGIBIL!K71</f>
        <v>591601.06499999994</v>
      </c>
      <c r="L71" s="367">
        <f>ELIGIBIL!L71+NEELIGIBIL!L71</f>
        <v>488926.5</v>
      </c>
      <c r="M71" s="146">
        <f>ELIGIBIL!M71+NEELIGIBIL!M71</f>
        <v>102674.565</v>
      </c>
      <c r="N71" s="368">
        <f>ELIGIBIL!N71+NEELIGIBIL!N71</f>
        <v>591601.06499999994</v>
      </c>
      <c r="P71" s="109"/>
    </row>
    <row r="72" spans="1:16" s="2" customFormat="1" ht="21" x14ac:dyDescent="0.35">
      <c r="A72" s="37"/>
      <c r="B72" s="34" t="s">
        <v>140</v>
      </c>
      <c r="C72" s="87">
        <f>ELIGIBIL!C72+NEELIGIBIL!C72</f>
        <v>46768.99</v>
      </c>
      <c r="D72" s="87">
        <f>ELIGIBIL!D72+NEELIGIBIL!D72</f>
        <v>8886.1080999999995</v>
      </c>
      <c r="E72" s="237">
        <f>ELIGIBIL!E72+NEELIGIBIL!E72</f>
        <v>55655.098099999996</v>
      </c>
      <c r="F72" s="298">
        <f>ELIGIBIL!F72+NEELIGIBIL!F72</f>
        <v>30649.74</v>
      </c>
      <c r="G72" s="88">
        <f>ELIGIBIL!G72+NEELIGIBIL!G72</f>
        <v>5823.4506000000001</v>
      </c>
      <c r="H72" s="299">
        <f>ELIGIBIL!H72+NEELIGIBIL!H72</f>
        <v>36473.190600000002</v>
      </c>
      <c r="I72" s="263">
        <f>ELIGIBIL!I72+NEELIGIBIL!I72</f>
        <v>20439.169999999998</v>
      </c>
      <c r="J72" s="122">
        <f>ELIGIBIL!J72+NEELIGIBIL!J72</f>
        <v>4292.2256999999991</v>
      </c>
      <c r="K72" s="327">
        <f>ELIGIBIL!K72+NEELIGIBIL!K72</f>
        <v>24731.395699999997</v>
      </c>
      <c r="L72" s="367">
        <f>ELIGIBIL!L72+NEELIGIBIL!L72</f>
        <v>51088.91</v>
      </c>
      <c r="M72" s="146">
        <f>ELIGIBIL!M72+NEELIGIBIL!M72</f>
        <v>10115.676299999999</v>
      </c>
      <c r="N72" s="368">
        <f>ELIGIBIL!N72+NEELIGIBIL!N72</f>
        <v>61204.586299999995</v>
      </c>
      <c r="P72" s="109"/>
    </row>
    <row r="73" spans="1:16" ht="21" x14ac:dyDescent="0.35">
      <c r="A73" s="13" t="s">
        <v>67</v>
      </c>
      <c r="B73" s="14" t="s">
        <v>68</v>
      </c>
      <c r="C73" s="57">
        <f>ELIGIBIL!C73+NEELIGIBIL!C73</f>
        <v>0</v>
      </c>
      <c r="D73" s="57">
        <f>ELIGIBIL!D73+NEELIGIBIL!D73</f>
        <v>0</v>
      </c>
      <c r="E73" s="226">
        <f>ELIGIBIL!E73+NEELIGIBIL!E73</f>
        <v>0</v>
      </c>
      <c r="F73" s="284">
        <f>ELIGIBIL!F73+NEELIGIBIL!F73</f>
        <v>0</v>
      </c>
      <c r="G73" s="59">
        <f>ELIGIBIL!G73+NEELIGIBIL!G73</f>
        <v>0</v>
      </c>
      <c r="H73" s="285">
        <f>ELIGIBIL!H73+NEELIGIBIL!H73</f>
        <v>0</v>
      </c>
      <c r="I73" s="256">
        <f>ELIGIBIL!I73+NEELIGIBIL!I73</f>
        <v>0</v>
      </c>
      <c r="J73" s="66">
        <f>ELIGIBIL!J73+NEELIGIBIL!J73</f>
        <v>0</v>
      </c>
      <c r="K73" s="319">
        <f>ELIGIBIL!K73+NEELIGIBIL!K73</f>
        <v>0</v>
      </c>
      <c r="L73" s="352">
        <f>ELIGIBIL!L73+NEELIGIBIL!L73</f>
        <v>0</v>
      </c>
      <c r="M73" s="161">
        <f>ELIGIBIL!M73+NEELIGIBIL!M73</f>
        <v>0</v>
      </c>
      <c r="N73" s="353">
        <f>ELIGIBIL!N73+NEELIGIBIL!N73</f>
        <v>0</v>
      </c>
      <c r="P73" s="109"/>
    </row>
    <row r="74" spans="1:16" ht="40.5" customHeight="1" x14ac:dyDescent="0.35">
      <c r="A74" s="13" t="s">
        <v>69</v>
      </c>
      <c r="B74" s="15" t="s">
        <v>70</v>
      </c>
      <c r="C74" s="57">
        <f>ELIGIBIL!C74+NEELIGIBIL!C74</f>
        <v>138288.75</v>
      </c>
      <c r="D74" s="57">
        <f>ELIGIBIL!D74+NEELIGIBIL!D74</f>
        <v>26274.862499999999</v>
      </c>
      <c r="E74" s="226">
        <f>ELIGIBIL!E74+NEELIGIBIL!E74</f>
        <v>164563.61249999999</v>
      </c>
      <c r="F74" s="284">
        <f>ELIGIBIL!F74+NEELIGIBIL!F74</f>
        <v>112500</v>
      </c>
      <c r="G74" s="59">
        <f>ELIGIBIL!G74+NEELIGIBIL!G74</f>
        <v>21375</v>
      </c>
      <c r="H74" s="285">
        <f>ELIGIBIL!H74+NEELIGIBIL!H74</f>
        <v>133875</v>
      </c>
      <c r="I74" s="256">
        <f>ELIGIBIL!I74+NEELIGIBIL!I74</f>
        <v>25788.75</v>
      </c>
      <c r="J74" s="66">
        <f>ELIGIBIL!J74+NEELIGIBIL!J74</f>
        <v>5415.6374999999998</v>
      </c>
      <c r="K74" s="319">
        <f>ELIGIBIL!K74+NEELIGIBIL!K74</f>
        <v>31204.387500000001</v>
      </c>
      <c r="L74" s="352">
        <f>ELIGIBIL!L74+NEELIGIBIL!L74</f>
        <v>138288.75</v>
      </c>
      <c r="M74" s="161">
        <f>ELIGIBIL!M74+NEELIGIBIL!M74</f>
        <v>26790.637500000001</v>
      </c>
      <c r="N74" s="353">
        <f>ELIGIBIL!N74+NEELIGIBIL!N74</f>
        <v>165079.38750000001</v>
      </c>
      <c r="P74" s="109"/>
    </row>
    <row r="75" spans="1:16" s="2" customFormat="1" ht="20.25" customHeight="1" x14ac:dyDescent="0.35">
      <c r="A75" s="37"/>
      <c r="B75" s="34" t="s">
        <v>71</v>
      </c>
      <c r="C75" s="87">
        <f>ELIGIBIL!C75+NEELIGIBIL!C75</f>
        <v>125000</v>
      </c>
      <c r="D75" s="87">
        <f>ELIGIBIL!D75+NEELIGIBIL!D75</f>
        <v>23750</v>
      </c>
      <c r="E75" s="237">
        <f>ELIGIBIL!E75+NEELIGIBIL!E75</f>
        <v>148750</v>
      </c>
      <c r="F75" s="298">
        <f>ELIGIBIL!F75+NEELIGIBIL!F75</f>
        <v>112500</v>
      </c>
      <c r="G75" s="88">
        <f>ELIGIBIL!G75+NEELIGIBIL!G75</f>
        <v>21375</v>
      </c>
      <c r="H75" s="299">
        <f>ELIGIBIL!H75+NEELIGIBIL!H75</f>
        <v>133875</v>
      </c>
      <c r="I75" s="263">
        <f>ELIGIBIL!I75+NEELIGIBIL!I75</f>
        <v>12500</v>
      </c>
      <c r="J75" s="122">
        <f>ELIGIBIL!J75+NEELIGIBIL!J75</f>
        <v>2625</v>
      </c>
      <c r="K75" s="327">
        <f>ELIGIBIL!K75+NEELIGIBIL!K75</f>
        <v>15125</v>
      </c>
      <c r="L75" s="367">
        <f>ELIGIBIL!L75+NEELIGIBIL!L75</f>
        <v>125000</v>
      </c>
      <c r="M75" s="146">
        <f>ELIGIBIL!M75+NEELIGIBIL!M75</f>
        <v>24000</v>
      </c>
      <c r="N75" s="368">
        <f>ELIGIBIL!N75+NEELIGIBIL!N75</f>
        <v>149000</v>
      </c>
      <c r="P75" s="109"/>
    </row>
    <row r="76" spans="1:16" ht="21" hidden="1" x14ac:dyDescent="0.35">
      <c r="A76" s="13"/>
      <c r="B76" s="14" t="s">
        <v>134</v>
      </c>
      <c r="C76" s="57">
        <f>ELIGIBIL!C76+NEELIGIBIL!C76</f>
        <v>62500</v>
      </c>
      <c r="D76" s="57">
        <f>ELIGIBIL!D76+NEELIGIBIL!D76</f>
        <v>11875</v>
      </c>
      <c r="E76" s="226">
        <f>ELIGIBIL!E76+NEELIGIBIL!E76</f>
        <v>74375</v>
      </c>
      <c r="F76" s="284">
        <f>ELIGIBIL!F76+NEELIGIBIL!F76</f>
        <v>62500</v>
      </c>
      <c r="G76" s="59">
        <f>ELIGIBIL!G76+NEELIGIBIL!G76</f>
        <v>11875</v>
      </c>
      <c r="H76" s="285">
        <f>ELIGIBIL!H76+NEELIGIBIL!H76</f>
        <v>74375</v>
      </c>
      <c r="I76" s="256">
        <f>ELIGIBIL!I76+NEELIGIBIL!I76</f>
        <v>0</v>
      </c>
      <c r="J76" s="66">
        <f>ELIGIBIL!J76+NEELIGIBIL!J76</f>
        <v>0</v>
      </c>
      <c r="K76" s="319">
        <f>ELIGIBIL!K76+NEELIGIBIL!K76</f>
        <v>0</v>
      </c>
      <c r="L76" s="352">
        <f>ELIGIBIL!L76+NEELIGIBIL!L76</f>
        <v>62500</v>
      </c>
      <c r="M76" s="161">
        <f>ELIGIBIL!M76+NEELIGIBIL!M76</f>
        <v>11875</v>
      </c>
      <c r="N76" s="353">
        <f>ELIGIBIL!N76+NEELIGIBIL!N76</f>
        <v>74375</v>
      </c>
      <c r="P76" s="109"/>
    </row>
    <row r="77" spans="1:16" ht="21" hidden="1" x14ac:dyDescent="0.35">
      <c r="A77" s="13"/>
      <c r="B77" s="14" t="s">
        <v>135</v>
      </c>
      <c r="C77" s="57">
        <f>ELIGIBIL!C77+NEELIGIBIL!C77</f>
        <v>62500</v>
      </c>
      <c r="D77" s="57">
        <f>ELIGIBIL!D77+NEELIGIBIL!D77</f>
        <v>11875</v>
      </c>
      <c r="E77" s="226">
        <f>ELIGIBIL!E77+NEELIGIBIL!E77</f>
        <v>74375</v>
      </c>
      <c r="F77" s="284">
        <f>ELIGIBIL!F77+NEELIGIBIL!F77</f>
        <v>50000</v>
      </c>
      <c r="G77" s="59">
        <f>ELIGIBIL!G77+NEELIGIBIL!G77</f>
        <v>9500</v>
      </c>
      <c r="H77" s="285">
        <f>ELIGIBIL!H77+NEELIGIBIL!H77</f>
        <v>59500</v>
      </c>
      <c r="I77" s="256">
        <f>ELIGIBIL!I77+NEELIGIBIL!I77</f>
        <v>12500</v>
      </c>
      <c r="J77" s="66">
        <f>ELIGIBIL!J77+NEELIGIBIL!J77</f>
        <v>2625</v>
      </c>
      <c r="K77" s="319">
        <f>ELIGIBIL!K77+NEELIGIBIL!K77</f>
        <v>15125</v>
      </c>
      <c r="L77" s="352">
        <f>ELIGIBIL!L77+NEELIGIBIL!L77</f>
        <v>62500</v>
      </c>
      <c r="M77" s="161">
        <f>ELIGIBIL!M77+NEELIGIBIL!M77</f>
        <v>12125</v>
      </c>
      <c r="N77" s="353">
        <f>ELIGIBIL!N77+NEELIGIBIL!N77</f>
        <v>74625</v>
      </c>
      <c r="P77" s="109"/>
    </row>
    <row r="78" spans="1:16" s="2" customFormat="1" ht="21" x14ac:dyDescent="0.35">
      <c r="A78" s="37"/>
      <c r="B78" s="34" t="s">
        <v>72</v>
      </c>
      <c r="C78" s="87">
        <f>ELIGIBIL!C78+NEELIGIBIL!C78</f>
        <v>0</v>
      </c>
      <c r="D78" s="87">
        <f>ELIGIBIL!D78+NEELIGIBIL!D78</f>
        <v>0</v>
      </c>
      <c r="E78" s="237">
        <f>ELIGIBIL!E78+NEELIGIBIL!E78</f>
        <v>0</v>
      </c>
      <c r="F78" s="298">
        <f>ELIGIBIL!F78+NEELIGIBIL!F78</f>
        <v>0</v>
      </c>
      <c r="G78" s="88">
        <f>ELIGIBIL!G78+NEELIGIBIL!G78</f>
        <v>0</v>
      </c>
      <c r="H78" s="299">
        <f>ELIGIBIL!H78+NEELIGIBIL!H78</f>
        <v>0</v>
      </c>
      <c r="I78" s="263">
        <f>ELIGIBIL!I78+NEELIGIBIL!I78</f>
        <v>0</v>
      </c>
      <c r="J78" s="122">
        <f>ELIGIBIL!J78+NEELIGIBIL!J78</f>
        <v>0</v>
      </c>
      <c r="K78" s="327">
        <f>ELIGIBIL!K78+NEELIGIBIL!K78</f>
        <v>0</v>
      </c>
      <c r="L78" s="367">
        <f>ELIGIBIL!L78+NEELIGIBIL!L78</f>
        <v>0</v>
      </c>
      <c r="M78" s="146">
        <f>ELIGIBIL!M78+NEELIGIBIL!M78</f>
        <v>0</v>
      </c>
      <c r="N78" s="368">
        <f>ELIGIBIL!N78+NEELIGIBIL!N78</f>
        <v>0</v>
      </c>
      <c r="P78" s="109"/>
    </row>
    <row r="79" spans="1:16" s="2" customFormat="1" ht="21" x14ac:dyDescent="0.35">
      <c r="A79" s="37"/>
      <c r="B79" s="34" t="s">
        <v>142</v>
      </c>
      <c r="C79" s="87">
        <f>ELIGIBIL!C79+NEELIGIBIL!C79</f>
        <v>13288.75</v>
      </c>
      <c r="D79" s="87">
        <f>ELIGIBIL!D79+NEELIGIBIL!D79</f>
        <v>2524.8625000000002</v>
      </c>
      <c r="E79" s="237">
        <f>ELIGIBIL!E79+NEELIGIBIL!E79</f>
        <v>15813.612499999999</v>
      </c>
      <c r="F79" s="298">
        <f>ELIGIBIL!F79+NEELIGIBIL!F79</f>
        <v>0</v>
      </c>
      <c r="G79" s="88">
        <f>ELIGIBIL!G79+NEELIGIBIL!G79</f>
        <v>0</v>
      </c>
      <c r="H79" s="299">
        <f>ELIGIBIL!H79+NEELIGIBIL!H79</f>
        <v>0</v>
      </c>
      <c r="I79" s="263">
        <f>ELIGIBIL!I79+NEELIGIBIL!I79</f>
        <v>13288.75</v>
      </c>
      <c r="J79" s="122">
        <f>ELIGIBIL!J79+NEELIGIBIL!J79</f>
        <v>2790.6374999999998</v>
      </c>
      <c r="K79" s="327">
        <f>ELIGIBIL!K79+NEELIGIBIL!K79</f>
        <v>16079.387500000001</v>
      </c>
      <c r="L79" s="367">
        <f>ELIGIBIL!L79+NEELIGIBIL!L79</f>
        <v>13288.75</v>
      </c>
      <c r="M79" s="146">
        <f>ELIGIBIL!M79+NEELIGIBIL!M79</f>
        <v>2790.6374999999998</v>
      </c>
      <c r="N79" s="368">
        <f>ELIGIBIL!N79+NEELIGIBIL!N79</f>
        <v>16079.387500000001</v>
      </c>
      <c r="P79" s="109"/>
    </row>
    <row r="80" spans="1:16" ht="42" x14ac:dyDescent="0.35">
      <c r="A80" s="13" t="s">
        <v>73</v>
      </c>
      <c r="B80" s="15" t="s">
        <v>74</v>
      </c>
      <c r="C80" s="57">
        <f>ELIGIBIL!C80+NEELIGIBIL!C80</f>
        <v>0</v>
      </c>
      <c r="D80" s="75">
        <f t="shared" ref="D80:D82" si="9">C80*19%</f>
        <v>0</v>
      </c>
      <c r="E80" s="238">
        <f t="shared" ref="E80:E82" si="10">C80+D80</f>
        <v>0</v>
      </c>
      <c r="F80" s="292">
        <f>ELIGIBIL!F80+NEELIGIBIL!F80</f>
        <v>0</v>
      </c>
      <c r="G80" s="76">
        <f>ELIGIBIL!G80+NEELIGIBIL!G80</f>
        <v>0</v>
      </c>
      <c r="H80" s="293">
        <f>ELIGIBIL!H80+NEELIGIBIL!H80</f>
        <v>0</v>
      </c>
      <c r="I80" s="260">
        <f>ELIGIBIL!I80+NEELIGIBIL!I80</f>
        <v>0</v>
      </c>
      <c r="J80" s="84">
        <f>ELIGIBIL!J80+NEELIGIBIL!J80</f>
        <v>0</v>
      </c>
      <c r="K80" s="324">
        <f>ELIGIBIL!K80+NEELIGIBIL!K80</f>
        <v>0</v>
      </c>
      <c r="L80" s="361">
        <f>ELIGIBIL!L80+NEELIGIBIL!L80</f>
        <v>0</v>
      </c>
      <c r="M80" s="148">
        <f>ELIGIBIL!M80+NEELIGIBIL!M80</f>
        <v>0</v>
      </c>
      <c r="N80" s="362">
        <f>ELIGIBIL!N80+NEELIGIBIL!N80</f>
        <v>0</v>
      </c>
      <c r="P80" s="109"/>
    </row>
    <row r="81" spans="1:16" ht="21" x14ac:dyDescent="0.35">
      <c r="A81" s="13" t="s">
        <v>75</v>
      </c>
      <c r="B81" s="15" t="s">
        <v>76</v>
      </c>
      <c r="C81" s="57">
        <f>ELIGIBIL!C81+NEELIGIBIL!C81</f>
        <v>0</v>
      </c>
      <c r="D81" s="58">
        <f t="shared" si="9"/>
        <v>0</v>
      </c>
      <c r="E81" s="239">
        <f t="shared" si="10"/>
        <v>0</v>
      </c>
      <c r="F81" s="284">
        <v>0</v>
      </c>
      <c r="G81" s="60">
        <f t="shared" ref="G81:G82" si="11">F81*19%</f>
        <v>0</v>
      </c>
      <c r="H81" s="61">
        <f t="shared" ref="H81:H82" si="12">F81+G81</f>
        <v>0</v>
      </c>
      <c r="I81" s="256">
        <v>0</v>
      </c>
      <c r="J81" s="120">
        <f t="shared" ref="J81:J82" si="13">I81*19%</f>
        <v>0</v>
      </c>
      <c r="K81" s="328">
        <f t="shared" ref="K81:K82" si="14">I81+J81</f>
        <v>0</v>
      </c>
      <c r="L81" s="352">
        <v>0</v>
      </c>
      <c r="M81" s="162">
        <f t="shared" ref="M81:M82" si="15">L81*19%</f>
        <v>0</v>
      </c>
      <c r="N81" s="163">
        <f t="shared" ref="N81:N82" si="16">L81+M81</f>
        <v>0</v>
      </c>
      <c r="P81" s="109"/>
    </row>
    <row r="82" spans="1:16" ht="21" x14ac:dyDescent="0.35">
      <c r="A82" s="13" t="s">
        <v>77</v>
      </c>
      <c r="B82" s="15" t="s">
        <v>78</v>
      </c>
      <c r="C82" s="57">
        <f>ELIGIBIL!C82+NEELIGIBIL!C82</f>
        <v>0</v>
      </c>
      <c r="D82" s="58">
        <f t="shared" si="9"/>
        <v>0</v>
      </c>
      <c r="E82" s="239">
        <f t="shared" si="10"/>
        <v>0</v>
      </c>
      <c r="F82" s="284">
        <v>0</v>
      </c>
      <c r="G82" s="60">
        <f t="shared" si="11"/>
        <v>0</v>
      </c>
      <c r="H82" s="61">
        <f t="shared" si="12"/>
        <v>0</v>
      </c>
      <c r="I82" s="256">
        <v>0</v>
      </c>
      <c r="J82" s="120">
        <f t="shared" si="13"/>
        <v>0</v>
      </c>
      <c r="K82" s="328">
        <f t="shared" si="14"/>
        <v>0</v>
      </c>
      <c r="L82" s="352">
        <v>0</v>
      </c>
      <c r="M82" s="162">
        <f t="shared" si="15"/>
        <v>0</v>
      </c>
      <c r="N82" s="163">
        <f t="shared" si="16"/>
        <v>0</v>
      </c>
      <c r="P82" s="109"/>
    </row>
    <row r="83" spans="1:16" ht="21.75" thickBot="1" x14ac:dyDescent="0.4">
      <c r="A83" s="465" t="s">
        <v>79</v>
      </c>
      <c r="B83" s="466"/>
      <c r="C83" s="53">
        <f>ELIGIBIL!C83+NEELIGIBIL!C83</f>
        <v>1580316.07</v>
      </c>
      <c r="D83" s="53">
        <f>ELIGIBIL!D83+NEELIGIBIL!D83</f>
        <v>300260.05330000003</v>
      </c>
      <c r="E83" s="224">
        <f>ELIGIBIL!E83+NEELIGIBIL!E83</f>
        <v>1880576.1233000001</v>
      </c>
      <c r="F83" s="282">
        <f>ELIGIBIL!F83+NEELIGIBIL!F83</f>
        <v>1012020.05</v>
      </c>
      <c r="G83" s="54">
        <f>ELIGIBIL!G83+NEELIGIBIL!G83</f>
        <v>192283.80950000003</v>
      </c>
      <c r="H83" s="55">
        <f>ELIGIBIL!H83+NEELIGIBIL!H83</f>
        <v>1204303.8595000003</v>
      </c>
      <c r="I83" s="254">
        <f>ELIGIBIL!I83+NEELIGIBIL!I83</f>
        <v>572615.94000000006</v>
      </c>
      <c r="J83" s="118">
        <f>ELIGIBIL!J83+NEELIGIBIL!J83</f>
        <v>122049.7488</v>
      </c>
      <c r="K83" s="317">
        <f>ELIGIBIL!K83+NEELIGIBIL!K83</f>
        <v>703239.02879999985</v>
      </c>
      <c r="L83" s="349">
        <f>ELIGIBIL!L83+NEELIGIBIL!L83</f>
        <v>1584635.9900000002</v>
      </c>
      <c r="M83" s="142">
        <f>ELIGIBIL!M83+NEELIGIBIL!M83</f>
        <v>314333.55830000003</v>
      </c>
      <c r="N83" s="143">
        <f>ELIGIBIL!N83+NEELIGIBIL!N83</f>
        <v>1907542.8883</v>
      </c>
      <c r="P83" s="109"/>
    </row>
    <row r="84" spans="1:16" ht="21" x14ac:dyDescent="0.25">
      <c r="A84" s="453" t="s">
        <v>80</v>
      </c>
      <c r="B84" s="454"/>
      <c r="C84" s="454"/>
      <c r="D84" s="454"/>
      <c r="E84" s="454"/>
      <c r="F84" s="279"/>
      <c r="G84" s="280"/>
      <c r="H84" s="281"/>
      <c r="I84" s="117"/>
      <c r="J84" s="117"/>
      <c r="K84" s="117"/>
      <c r="L84" s="346"/>
      <c r="M84" s="347"/>
      <c r="N84" s="348"/>
      <c r="P84" s="109"/>
    </row>
    <row r="85" spans="1:16" s="2" customFormat="1" ht="21" x14ac:dyDescent="0.35">
      <c r="A85" s="37" t="s">
        <v>81</v>
      </c>
      <c r="B85" s="210" t="s">
        <v>82</v>
      </c>
      <c r="C85" s="89">
        <f>ELIGIBIL!C85+NEELIGIBIL!C85</f>
        <v>80000</v>
      </c>
      <c r="D85" s="89">
        <f>ELIGIBIL!D85+NEELIGIBIL!D85</f>
        <v>15200</v>
      </c>
      <c r="E85" s="225">
        <f>ELIGIBIL!E85+NEELIGIBIL!E85</f>
        <v>95200</v>
      </c>
      <c r="F85" s="283">
        <f>ELIGIBIL!F85+NEELIGIBIL!F85</f>
        <v>69498.7</v>
      </c>
      <c r="G85" s="90">
        <f>ELIGIBIL!G85+NEELIGIBIL!G85</f>
        <v>13204.752999999999</v>
      </c>
      <c r="H85" s="91">
        <f>ELIGIBIL!H85+NEELIGIBIL!H85</f>
        <v>82703.452999999994</v>
      </c>
      <c r="I85" s="255">
        <f>ELIGIBIL!I85+NEELIGIBIL!I85</f>
        <v>10501.300000000003</v>
      </c>
      <c r="J85" s="123">
        <f>ELIGIBIL!J85+NEELIGIBIL!J85</f>
        <v>2205.2730000000006</v>
      </c>
      <c r="K85" s="318">
        <f>ELIGIBIL!K85+NEELIGIBIL!K85</f>
        <v>12706.573000000004</v>
      </c>
      <c r="L85" s="350">
        <f>ELIGIBIL!L85+NEELIGIBIL!L85</f>
        <v>80000</v>
      </c>
      <c r="M85" s="167">
        <f>ELIGIBIL!M85+NEELIGIBIL!M85</f>
        <v>15410.026</v>
      </c>
      <c r="N85" s="351">
        <f>ELIGIBIL!N85+NEELIGIBIL!N85</f>
        <v>95410.025999999998</v>
      </c>
      <c r="P85" s="40"/>
    </row>
    <row r="86" spans="1:16" ht="22.5" customHeight="1" x14ac:dyDescent="0.35">
      <c r="A86" s="197"/>
      <c r="B86" s="206" t="s">
        <v>83</v>
      </c>
      <c r="C86" s="97">
        <f>ELIGIBIL!C86+NEELIGIBIL!C86</f>
        <v>80000</v>
      </c>
      <c r="D86" s="97">
        <f>ELIGIBIL!D86+NEELIGIBIL!D86</f>
        <v>15200</v>
      </c>
      <c r="E86" s="240">
        <f>ELIGIBIL!E86+NEELIGIBIL!E86</f>
        <v>95200</v>
      </c>
      <c r="F86" s="300">
        <f>ELIGIBIL!F86+NEELIGIBIL!F86</f>
        <v>69498.7</v>
      </c>
      <c r="G86" s="98">
        <f>ELIGIBIL!G86+NEELIGIBIL!G86</f>
        <v>13204.752999999999</v>
      </c>
      <c r="H86" s="301">
        <f>ELIGIBIL!H86+NEELIGIBIL!H86</f>
        <v>82703.452999999994</v>
      </c>
      <c r="I86" s="264">
        <f>ELIGIBIL!I86+NEELIGIBIL!I86</f>
        <v>10501.300000000003</v>
      </c>
      <c r="J86" s="126">
        <f>ELIGIBIL!J86+NEELIGIBIL!J86</f>
        <v>2205.2730000000006</v>
      </c>
      <c r="K86" s="329">
        <f>ELIGIBIL!K86+NEELIGIBIL!K86</f>
        <v>12706.573000000004</v>
      </c>
      <c r="L86" s="369">
        <f>ELIGIBIL!L86+NEELIGIBIL!L86</f>
        <v>80000</v>
      </c>
      <c r="M86" s="164">
        <f>ELIGIBIL!M86+NEELIGIBIL!M86</f>
        <v>15410.026</v>
      </c>
      <c r="N86" s="370">
        <f>ELIGIBIL!N86+NEELIGIBIL!N86</f>
        <v>95410.025999999998</v>
      </c>
      <c r="P86" s="109"/>
    </row>
    <row r="87" spans="1:16" ht="21.75" thickBot="1" x14ac:dyDescent="0.4">
      <c r="A87" s="208"/>
      <c r="B87" s="209" t="s">
        <v>84</v>
      </c>
      <c r="C87" s="97">
        <f>ELIGIBIL!C87+NEELIGIBIL!C87</f>
        <v>0</v>
      </c>
      <c r="D87" s="97">
        <f>ELIGIBIL!D87+NEELIGIBIL!D87</f>
        <v>0</v>
      </c>
      <c r="E87" s="240">
        <f>ELIGIBIL!E87+NEELIGIBIL!E87</f>
        <v>0</v>
      </c>
      <c r="F87" s="300">
        <f>ELIGIBIL!F87+NEELIGIBIL!F87</f>
        <v>0</v>
      </c>
      <c r="G87" s="98">
        <f>ELIGIBIL!G87+NEELIGIBIL!G87</f>
        <v>0</v>
      </c>
      <c r="H87" s="301">
        <f>ELIGIBIL!H87+NEELIGIBIL!H87</f>
        <v>0</v>
      </c>
      <c r="I87" s="264">
        <f>ELIGIBIL!I87+NEELIGIBIL!I87</f>
        <v>0</v>
      </c>
      <c r="J87" s="126">
        <f>ELIGIBIL!J87+NEELIGIBIL!J87</f>
        <v>0</v>
      </c>
      <c r="K87" s="329">
        <f>ELIGIBIL!K87+NEELIGIBIL!K87</f>
        <v>0</v>
      </c>
      <c r="L87" s="369">
        <f>ELIGIBIL!L87+NEELIGIBIL!L87</f>
        <v>0</v>
      </c>
      <c r="M87" s="164">
        <f>ELIGIBIL!M87+NEELIGIBIL!M87</f>
        <v>0</v>
      </c>
      <c r="N87" s="370">
        <f>ELIGIBIL!N87+NEELIGIBIL!N87</f>
        <v>0</v>
      </c>
      <c r="P87" s="109"/>
    </row>
    <row r="88" spans="1:16" s="2" customFormat="1" ht="21.75" thickTop="1" x14ac:dyDescent="0.35">
      <c r="A88" s="183" t="s">
        <v>85</v>
      </c>
      <c r="B88" s="211" t="s">
        <v>86</v>
      </c>
      <c r="C88" s="185">
        <f>SUM(C89:C93)</f>
        <v>9504.1299999999992</v>
      </c>
      <c r="D88" s="185">
        <f>SUM(D89:D93)</f>
        <v>0</v>
      </c>
      <c r="E88" s="230">
        <f>SUM(E89:E93)</f>
        <v>9504.1299999999992</v>
      </c>
      <c r="F88" s="291">
        <f t="shared" ref="F88:N88" si="17">SUM(F89:F93)</f>
        <v>4531.42</v>
      </c>
      <c r="G88" s="186">
        <f t="shared" si="17"/>
        <v>0</v>
      </c>
      <c r="H88" s="196">
        <f t="shared" si="17"/>
        <v>4531.42</v>
      </c>
      <c r="I88" s="259">
        <f t="shared" si="17"/>
        <v>4972.71</v>
      </c>
      <c r="J88" s="187">
        <f t="shared" si="17"/>
        <v>0</v>
      </c>
      <c r="K88" s="323">
        <f t="shared" si="17"/>
        <v>4972.71</v>
      </c>
      <c r="L88" s="359">
        <f t="shared" si="17"/>
        <v>9504.130000000001</v>
      </c>
      <c r="M88" s="214">
        <f t="shared" si="17"/>
        <v>0</v>
      </c>
      <c r="N88" s="360">
        <f t="shared" si="17"/>
        <v>9504.130000000001</v>
      </c>
      <c r="P88" s="40"/>
    </row>
    <row r="89" spans="1:16" ht="42" x14ac:dyDescent="0.35">
      <c r="A89" s="13"/>
      <c r="B89" s="15" t="s">
        <v>87</v>
      </c>
      <c r="C89" s="74">
        <f>ELIGIBIL!C89+NEELIGIBIL!C89</f>
        <v>0</v>
      </c>
      <c r="D89" s="74">
        <f>ELIGIBIL!D89+NEELIGIBIL!D89</f>
        <v>0</v>
      </c>
      <c r="E89" s="74">
        <f>ELIGIBIL!E89+NEELIGIBIL!E89</f>
        <v>0</v>
      </c>
      <c r="F89" s="76">
        <f>ELIGIBIL!F89+NEELIGIBIL!F89</f>
        <v>0</v>
      </c>
      <c r="G89" s="76">
        <f>ELIGIBIL!G89+NEELIGIBIL!G89</f>
        <v>0</v>
      </c>
      <c r="H89" s="76">
        <f>ELIGIBIL!H89+NEELIGIBIL!H89</f>
        <v>0</v>
      </c>
      <c r="I89" s="84">
        <f>ELIGIBIL!I89+NEELIGIBIL!I89</f>
        <v>0</v>
      </c>
      <c r="J89" s="84">
        <f>ELIGIBIL!J89+NEELIGIBIL!J89</f>
        <v>0</v>
      </c>
      <c r="K89" s="84">
        <f>ELIGIBIL!K89+NEELIGIBIL!K89</f>
        <v>0</v>
      </c>
      <c r="L89" s="148">
        <f>ELIGIBIL!L89+NEELIGIBIL!L89</f>
        <v>0</v>
      </c>
      <c r="M89" s="148">
        <f>ELIGIBIL!M89+NEELIGIBIL!M89</f>
        <v>0</v>
      </c>
      <c r="N89" s="148">
        <f>ELIGIBIL!N89+NEELIGIBIL!N89</f>
        <v>0</v>
      </c>
      <c r="P89" s="109"/>
    </row>
    <row r="90" spans="1:16" ht="42" x14ac:dyDescent="0.35">
      <c r="A90" s="13"/>
      <c r="B90" s="15" t="s">
        <v>88</v>
      </c>
      <c r="C90" s="74">
        <f>ELIGIBIL!C90+NEELIGIBIL!C90</f>
        <v>9504.1299999999992</v>
      </c>
      <c r="D90" s="74">
        <f>ELIGIBIL!D90+NEELIGIBIL!D90</f>
        <v>0</v>
      </c>
      <c r="E90" s="74">
        <f>ELIGIBIL!E90+NEELIGIBIL!E90</f>
        <v>9504.1299999999992</v>
      </c>
      <c r="F90" s="76">
        <f>ELIGIBIL!F90+NEELIGIBIL!F90</f>
        <v>4531.42</v>
      </c>
      <c r="G90" s="76">
        <f>ELIGIBIL!G90+NEELIGIBIL!G90</f>
        <v>0</v>
      </c>
      <c r="H90" s="76">
        <f>ELIGIBIL!H90+NEELIGIBIL!H90</f>
        <v>4531.42</v>
      </c>
      <c r="I90" s="84">
        <f>ELIGIBIL!I90+NEELIGIBIL!I90</f>
        <v>4972.71</v>
      </c>
      <c r="J90" s="84">
        <f>ELIGIBIL!J90+NEELIGIBIL!J90</f>
        <v>0</v>
      </c>
      <c r="K90" s="84">
        <f>ELIGIBIL!K90+NEELIGIBIL!K90</f>
        <v>4972.71</v>
      </c>
      <c r="L90" s="148">
        <f>ELIGIBIL!L90+NEELIGIBIL!L90</f>
        <v>9504.130000000001</v>
      </c>
      <c r="M90" s="148">
        <f>ELIGIBIL!M90+NEELIGIBIL!M90</f>
        <v>0</v>
      </c>
      <c r="N90" s="148">
        <f>ELIGIBIL!N90+NEELIGIBIL!N90</f>
        <v>9504.130000000001</v>
      </c>
      <c r="P90" s="109"/>
    </row>
    <row r="91" spans="1:16" ht="42" x14ac:dyDescent="0.35">
      <c r="A91" s="13"/>
      <c r="B91" s="15" t="s">
        <v>89</v>
      </c>
      <c r="C91" s="74">
        <f>ELIGIBIL!C91+NEELIGIBIL!C91</f>
        <v>0</v>
      </c>
      <c r="D91" s="74">
        <f>ELIGIBIL!D91+NEELIGIBIL!D91</f>
        <v>0</v>
      </c>
      <c r="E91" s="74">
        <f>ELIGIBIL!E91+NEELIGIBIL!E91</f>
        <v>0</v>
      </c>
      <c r="F91" s="76">
        <f>ELIGIBIL!F91+NEELIGIBIL!F91</f>
        <v>0</v>
      </c>
      <c r="G91" s="76">
        <f>ELIGIBIL!G91+NEELIGIBIL!G91</f>
        <v>0</v>
      </c>
      <c r="H91" s="76">
        <f>ELIGIBIL!H91+NEELIGIBIL!H91</f>
        <v>0</v>
      </c>
      <c r="I91" s="84">
        <f>ELIGIBIL!I91+NEELIGIBIL!I91</f>
        <v>0</v>
      </c>
      <c r="J91" s="84">
        <f>ELIGIBIL!J91+NEELIGIBIL!J91</f>
        <v>0</v>
      </c>
      <c r="K91" s="84">
        <f>ELIGIBIL!K91+NEELIGIBIL!K91</f>
        <v>0</v>
      </c>
      <c r="L91" s="148">
        <f>ELIGIBIL!L91+NEELIGIBIL!L91</f>
        <v>0</v>
      </c>
      <c r="M91" s="148">
        <f>ELIGIBIL!M91+NEELIGIBIL!M91</f>
        <v>0</v>
      </c>
      <c r="N91" s="148">
        <f>ELIGIBIL!N91+NEELIGIBIL!N91</f>
        <v>0</v>
      </c>
      <c r="P91" s="109"/>
    </row>
    <row r="92" spans="1:16" ht="21" x14ac:dyDescent="0.35">
      <c r="A92" s="13"/>
      <c r="B92" s="15" t="s">
        <v>90</v>
      </c>
      <c r="C92" s="74">
        <f>ELIGIBIL!C92+NEELIGIBIL!C92</f>
        <v>0</v>
      </c>
      <c r="D92" s="74">
        <f>ELIGIBIL!D92+NEELIGIBIL!D92</f>
        <v>0</v>
      </c>
      <c r="E92" s="74">
        <f>ELIGIBIL!E92+NEELIGIBIL!E92</f>
        <v>0</v>
      </c>
      <c r="F92" s="76">
        <f>ELIGIBIL!F92+NEELIGIBIL!F92</f>
        <v>0</v>
      </c>
      <c r="G92" s="76">
        <f>ELIGIBIL!G92+NEELIGIBIL!G92</f>
        <v>0</v>
      </c>
      <c r="H92" s="76">
        <f>ELIGIBIL!H92+NEELIGIBIL!H92</f>
        <v>0</v>
      </c>
      <c r="I92" s="84">
        <f>ELIGIBIL!I92+NEELIGIBIL!I92</f>
        <v>0</v>
      </c>
      <c r="J92" s="84">
        <f>ELIGIBIL!J92+NEELIGIBIL!J92</f>
        <v>0</v>
      </c>
      <c r="K92" s="84">
        <f>ELIGIBIL!K92+NEELIGIBIL!K92</f>
        <v>0</v>
      </c>
      <c r="L92" s="148">
        <f>ELIGIBIL!L92+NEELIGIBIL!L92</f>
        <v>0</v>
      </c>
      <c r="M92" s="148">
        <f>ELIGIBIL!M92+NEELIGIBIL!M92</f>
        <v>0</v>
      </c>
      <c r="N92" s="148">
        <f>ELIGIBIL!N92+NEELIGIBIL!N92</f>
        <v>0</v>
      </c>
      <c r="P92" s="109"/>
    </row>
    <row r="93" spans="1:16" ht="42.75" thickBot="1" x14ac:dyDescent="0.4">
      <c r="A93" s="8"/>
      <c r="B93" s="23" t="s">
        <v>91</v>
      </c>
      <c r="C93" s="74">
        <f>ELIGIBIL!C93+NEELIGIBIL!C93</f>
        <v>0</v>
      </c>
      <c r="D93" s="74">
        <f>ELIGIBIL!D93+NEELIGIBIL!D93</f>
        <v>0</v>
      </c>
      <c r="E93" s="74">
        <f>ELIGIBIL!E93+NEELIGIBIL!E93</f>
        <v>0</v>
      </c>
      <c r="F93" s="76">
        <f>ELIGIBIL!F93+NEELIGIBIL!F93</f>
        <v>0</v>
      </c>
      <c r="G93" s="76">
        <f>ELIGIBIL!G93+NEELIGIBIL!G93</f>
        <v>0</v>
      </c>
      <c r="H93" s="76">
        <f>ELIGIBIL!H93+NEELIGIBIL!H93</f>
        <v>0</v>
      </c>
      <c r="I93" s="84">
        <f>ELIGIBIL!I93+NEELIGIBIL!I93</f>
        <v>0</v>
      </c>
      <c r="J93" s="84">
        <f>ELIGIBIL!J93+NEELIGIBIL!J93</f>
        <v>0</v>
      </c>
      <c r="K93" s="84">
        <f>ELIGIBIL!K93+NEELIGIBIL!K93</f>
        <v>0</v>
      </c>
      <c r="L93" s="148">
        <f>ELIGIBIL!L93+NEELIGIBIL!L93</f>
        <v>0</v>
      </c>
      <c r="M93" s="148">
        <f>ELIGIBIL!M93+NEELIGIBIL!M93</f>
        <v>0</v>
      </c>
      <c r="N93" s="148">
        <f>ELIGIBIL!N93+NEELIGIBIL!N93</f>
        <v>0</v>
      </c>
      <c r="P93" s="109"/>
    </row>
    <row r="94" spans="1:16" ht="22.5" thickTop="1" thickBot="1" x14ac:dyDescent="0.4">
      <c r="A94" s="20" t="s">
        <v>92</v>
      </c>
      <c r="B94" s="21" t="s">
        <v>93</v>
      </c>
      <c r="C94" s="105">
        <f>ELIGIBIL!C94+NEELIGIBIL!C94</f>
        <v>339962.14</v>
      </c>
      <c r="D94" s="105">
        <f>ELIGIBIL!D94+NEELIGIBIL!D94</f>
        <v>64592.806600000004</v>
      </c>
      <c r="E94" s="242">
        <f>ELIGIBIL!E94+NEELIGIBIL!E94</f>
        <v>404554.94660000002</v>
      </c>
      <c r="F94" s="277">
        <f>ELIGIBIL!F94+NEELIGIBIL!F94</f>
        <v>0</v>
      </c>
      <c r="G94" s="70">
        <f>ELIGIBIL!G94+NEELIGIBIL!G94</f>
        <v>0</v>
      </c>
      <c r="H94" s="303">
        <f>ELIGIBIL!H94+NEELIGIBIL!H94</f>
        <v>0</v>
      </c>
      <c r="I94" s="252">
        <f>ELIGIBIL!I94+NEELIGIBIL!I94</f>
        <v>339962.14</v>
      </c>
      <c r="J94" s="82">
        <f>ELIGIBIL!J94+NEELIGIBIL!J94</f>
        <v>61804.799400000004</v>
      </c>
      <c r="K94" s="332">
        <f>ELIGIBIL!K94+NEELIGIBIL!K94</f>
        <v>401766.93940000003</v>
      </c>
      <c r="L94" s="344">
        <f>ELIGIBIL!L94+NEELIGIBIL!L94</f>
        <v>339962.14</v>
      </c>
      <c r="M94" s="157">
        <f>ELIGIBIL!M94+NEELIGIBIL!M94</f>
        <v>61804.799400000004</v>
      </c>
      <c r="N94" s="371">
        <f>ELIGIBIL!N94+NEELIGIBIL!N94</f>
        <v>401766.93940000003</v>
      </c>
      <c r="P94" s="109"/>
    </row>
    <row r="95" spans="1:16" ht="22.5" thickTop="1" thickBot="1" x14ac:dyDescent="0.4">
      <c r="A95" s="10" t="s">
        <v>94</v>
      </c>
      <c r="B95" s="12" t="s">
        <v>95</v>
      </c>
      <c r="C95" s="105">
        <f>ELIGIBIL!C95+NEELIGIBIL!C95</f>
        <v>3500</v>
      </c>
      <c r="D95" s="105">
        <f>ELIGIBIL!D95+NEELIGIBIL!D95</f>
        <v>665</v>
      </c>
      <c r="E95" s="242">
        <f>ELIGIBIL!E95+NEELIGIBIL!E95</f>
        <v>4165</v>
      </c>
      <c r="F95" s="277">
        <f>ELIGIBIL!F95+NEELIGIBIL!F95</f>
        <v>500</v>
      </c>
      <c r="G95" s="70">
        <f>ELIGIBIL!G95+NEELIGIBIL!G95</f>
        <v>0</v>
      </c>
      <c r="H95" s="303">
        <f>ELIGIBIL!H95+NEELIGIBIL!H95</f>
        <v>500</v>
      </c>
      <c r="I95" s="252">
        <f>ELIGIBIL!I95+NEELIGIBIL!I95</f>
        <v>3000</v>
      </c>
      <c r="J95" s="82">
        <f>ELIGIBIL!J95+NEELIGIBIL!J95</f>
        <v>630</v>
      </c>
      <c r="K95" s="332">
        <f>ELIGIBIL!K95+NEELIGIBIL!K95</f>
        <v>3630</v>
      </c>
      <c r="L95" s="344">
        <f>ELIGIBIL!L95+NEELIGIBIL!L95</f>
        <v>3500</v>
      </c>
      <c r="M95" s="157">
        <f>ELIGIBIL!M95+NEELIGIBIL!M95</f>
        <v>630</v>
      </c>
      <c r="N95" s="371">
        <f>ELIGIBIL!N95+NEELIGIBIL!N95</f>
        <v>4130</v>
      </c>
      <c r="P95" s="109"/>
    </row>
    <row r="96" spans="1:16" ht="22.5" thickTop="1" thickBot="1" x14ac:dyDescent="0.3">
      <c r="A96" s="461" t="s">
        <v>96</v>
      </c>
      <c r="B96" s="462"/>
      <c r="C96" s="85">
        <f>ELIGIBIL!C96+NEELIGIBIL!C96</f>
        <v>432966.27</v>
      </c>
      <c r="D96" s="85">
        <f>ELIGIBIL!D96+NEELIGIBIL!D96</f>
        <v>80457.806600000011</v>
      </c>
      <c r="E96" s="243">
        <f>ELIGIBIL!E96+NEELIGIBIL!E96</f>
        <v>513424.07660000003</v>
      </c>
      <c r="F96" s="304">
        <f>ELIGIBIL!F96+NEELIGIBIL!F96</f>
        <v>74530.12</v>
      </c>
      <c r="G96" s="86">
        <f>ELIGIBIL!G96+NEELIGIBIL!G96</f>
        <v>13204.752999999999</v>
      </c>
      <c r="H96" s="305">
        <f>ELIGIBIL!H96+NEELIGIBIL!H96</f>
        <v>87734.872999999992</v>
      </c>
      <c r="I96" s="266">
        <f>ELIGIBIL!I96+NEELIGIBIL!I96</f>
        <v>358436.15</v>
      </c>
      <c r="J96" s="132">
        <f>ELIGIBIL!J96+NEELIGIBIL!J96</f>
        <v>64640.072400000005</v>
      </c>
      <c r="K96" s="333">
        <f>ELIGIBIL!K96+NEELIGIBIL!K96</f>
        <v>423076.22240000003</v>
      </c>
      <c r="L96" s="372">
        <f>ELIGIBIL!L96+NEELIGIBIL!L96</f>
        <v>432966.27</v>
      </c>
      <c r="M96" s="147">
        <f>ELIGIBIL!M96+NEELIGIBIL!M96</f>
        <v>77844.825400000002</v>
      </c>
      <c r="N96" s="373">
        <f>ELIGIBIL!N96+NEELIGIBIL!N96</f>
        <v>510811.09540000005</v>
      </c>
      <c r="P96" s="109"/>
    </row>
    <row r="97" spans="1:16" ht="21" x14ac:dyDescent="0.25">
      <c r="A97" s="463" t="s">
        <v>97</v>
      </c>
      <c r="B97" s="464"/>
      <c r="C97" s="464"/>
      <c r="D97" s="464"/>
      <c r="E97" s="464"/>
      <c r="F97" s="279"/>
      <c r="G97" s="280"/>
      <c r="H97" s="281"/>
      <c r="I97" s="117"/>
      <c r="J97" s="117"/>
      <c r="K97" s="117"/>
      <c r="L97" s="346"/>
      <c r="M97" s="347"/>
      <c r="N97" s="348"/>
      <c r="P97" s="109"/>
    </row>
    <row r="98" spans="1:16" ht="21" x14ac:dyDescent="0.35">
      <c r="A98" s="13" t="s">
        <v>98</v>
      </c>
      <c r="B98" s="25" t="s">
        <v>99</v>
      </c>
      <c r="C98" s="74">
        <v>0</v>
      </c>
      <c r="D98" s="75">
        <f>C98*19%</f>
        <v>0</v>
      </c>
      <c r="E98" s="238">
        <f>C98+D98</f>
        <v>0</v>
      </c>
      <c r="F98" s="292">
        <v>0</v>
      </c>
      <c r="G98" s="77">
        <f t="shared" ref="G98:G99" si="18">F98*19%</f>
        <v>0</v>
      </c>
      <c r="H98" s="78">
        <f t="shared" ref="H98:H99" si="19">F98+G98</f>
        <v>0</v>
      </c>
      <c r="I98" s="260">
        <v>0</v>
      </c>
      <c r="J98" s="125">
        <f t="shared" ref="J98:J99" si="20">I98*19%</f>
        <v>0</v>
      </c>
      <c r="K98" s="330">
        <f t="shared" ref="K98:K99" si="21">I98+J98</f>
        <v>0</v>
      </c>
      <c r="L98" s="361">
        <v>0</v>
      </c>
      <c r="M98" s="166">
        <f t="shared" ref="M98:M99" si="22">L98*19%</f>
        <v>0</v>
      </c>
      <c r="N98" s="165">
        <f t="shared" ref="N98:N99" si="23">L98+M98</f>
        <v>0</v>
      </c>
      <c r="P98" s="109"/>
    </row>
    <row r="99" spans="1:16" ht="21" x14ac:dyDescent="0.35">
      <c r="A99" s="13" t="s">
        <v>100</v>
      </c>
      <c r="B99" s="14" t="s">
        <v>101</v>
      </c>
      <c r="C99" s="74">
        <v>0</v>
      </c>
      <c r="D99" s="75">
        <f t="shared" ref="D99" si="24">C99*19%</f>
        <v>0</v>
      </c>
      <c r="E99" s="238">
        <f t="shared" ref="E99" si="25">C99+D99</f>
        <v>0</v>
      </c>
      <c r="F99" s="292">
        <v>0</v>
      </c>
      <c r="G99" s="77">
        <f t="shared" si="18"/>
        <v>0</v>
      </c>
      <c r="H99" s="78">
        <f t="shared" si="19"/>
        <v>0</v>
      </c>
      <c r="I99" s="260">
        <v>0</v>
      </c>
      <c r="J99" s="125">
        <f t="shared" si="20"/>
        <v>0</v>
      </c>
      <c r="K99" s="330">
        <f t="shared" si="21"/>
        <v>0</v>
      </c>
      <c r="L99" s="361">
        <v>0</v>
      </c>
      <c r="M99" s="166">
        <f t="shared" si="22"/>
        <v>0</v>
      </c>
      <c r="N99" s="165">
        <f t="shared" si="23"/>
        <v>0</v>
      </c>
      <c r="P99" s="109"/>
    </row>
    <row r="100" spans="1:16" ht="21.75" thickBot="1" x14ac:dyDescent="0.3">
      <c r="A100" s="465" t="s">
        <v>102</v>
      </c>
      <c r="B100" s="466"/>
      <c r="C100" s="95">
        <f>SUM(C98:C99)</f>
        <v>0</v>
      </c>
      <c r="D100" s="95">
        <f t="shared" ref="D100:N100" si="26">SUM(D98:D99)</f>
        <v>0</v>
      </c>
      <c r="E100" s="244">
        <f t="shared" si="26"/>
        <v>0</v>
      </c>
      <c r="F100" s="306">
        <f t="shared" si="26"/>
        <v>0</v>
      </c>
      <c r="G100" s="96">
        <f t="shared" si="26"/>
        <v>0</v>
      </c>
      <c r="H100" s="106">
        <f t="shared" si="26"/>
        <v>0</v>
      </c>
      <c r="I100" s="267">
        <f t="shared" si="26"/>
        <v>0</v>
      </c>
      <c r="J100" s="133">
        <f t="shared" si="26"/>
        <v>0</v>
      </c>
      <c r="K100" s="334">
        <f t="shared" si="26"/>
        <v>0</v>
      </c>
      <c r="L100" s="374">
        <f t="shared" si="26"/>
        <v>0</v>
      </c>
      <c r="M100" s="149">
        <f t="shared" si="26"/>
        <v>0</v>
      </c>
      <c r="N100" s="150">
        <f t="shared" si="26"/>
        <v>0</v>
      </c>
      <c r="P100" s="109"/>
    </row>
    <row r="101" spans="1:16" ht="21.75" thickBot="1" x14ac:dyDescent="0.3">
      <c r="A101" s="471" t="s">
        <v>103</v>
      </c>
      <c r="B101" s="472"/>
      <c r="C101" s="107">
        <f t="shared" ref="C101:N101" si="27">C17+C19+C45+C83+C96+C100</f>
        <v>2239906.2340000002</v>
      </c>
      <c r="D101" s="107">
        <f t="shared" si="27"/>
        <v>423776.39976000006</v>
      </c>
      <c r="E101" s="245">
        <f t="shared" si="27"/>
        <v>2663682.6337600006</v>
      </c>
      <c r="F101" s="307">
        <f t="shared" si="27"/>
        <v>1296269.06</v>
      </c>
      <c r="G101" s="108">
        <f t="shared" si="27"/>
        <v>245335.15160000001</v>
      </c>
      <c r="H101" s="308">
        <f t="shared" si="27"/>
        <v>1541604.2116000003</v>
      </c>
      <c r="I101" s="268">
        <f t="shared" si="27"/>
        <v>947957.09400000004</v>
      </c>
      <c r="J101" s="134">
        <f t="shared" si="27"/>
        <v>190239.87203999999</v>
      </c>
      <c r="K101" s="335">
        <f t="shared" si="27"/>
        <v>1146770.3060399999</v>
      </c>
      <c r="L101" s="375">
        <f t="shared" si="27"/>
        <v>2244226.1540000001</v>
      </c>
      <c r="M101" s="151">
        <f t="shared" si="27"/>
        <v>435575.02364000003</v>
      </c>
      <c r="N101" s="376">
        <f t="shared" si="27"/>
        <v>2688374.5176400002</v>
      </c>
      <c r="P101" s="109"/>
    </row>
    <row r="102" spans="1:16" ht="21.75" thickBot="1" x14ac:dyDescent="0.3">
      <c r="A102" s="471" t="s">
        <v>104</v>
      </c>
      <c r="B102" s="472"/>
      <c r="C102" s="107">
        <f t="shared" ref="C102:N102" si="28">C14+C15+C16+C19+C47+C73+C86</f>
        <v>1522027.32</v>
      </c>
      <c r="D102" s="107">
        <f t="shared" si="28"/>
        <v>289185.19079999998</v>
      </c>
      <c r="E102" s="245">
        <f t="shared" si="28"/>
        <v>1811212.5108000003</v>
      </c>
      <c r="F102" s="307">
        <f t="shared" si="28"/>
        <v>969018.75</v>
      </c>
      <c r="G102" s="108">
        <f t="shared" si="28"/>
        <v>184113.56250000003</v>
      </c>
      <c r="H102" s="308">
        <f t="shared" si="28"/>
        <v>1153132.3125000002</v>
      </c>
      <c r="I102" s="268">
        <f t="shared" si="28"/>
        <v>557328.49000000011</v>
      </c>
      <c r="J102" s="134">
        <f t="shared" si="28"/>
        <v>118839.38430000001</v>
      </c>
      <c r="K102" s="335">
        <f t="shared" si="28"/>
        <v>684741.21429999988</v>
      </c>
      <c r="L102" s="375">
        <f t="shared" si="28"/>
        <v>1526347.2400000002</v>
      </c>
      <c r="M102" s="151">
        <f t="shared" si="28"/>
        <v>302952.94680000003</v>
      </c>
      <c r="N102" s="376">
        <f t="shared" si="28"/>
        <v>1837873.5268000001</v>
      </c>
      <c r="P102" s="109"/>
    </row>
    <row r="103" spans="1:16" x14ac:dyDescent="0.25">
      <c r="L103" s="39"/>
      <c r="M103" s="39"/>
      <c r="N103" s="39"/>
    </row>
    <row r="104" spans="1:16" x14ac:dyDescent="0.25">
      <c r="L104" s="39"/>
      <c r="M104" s="39"/>
      <c r="N104" s="39"/>
    </row>
    <row r="105" spans="1:16" ht="21" x14ac:dyDescent="0.35">
      <c r="B105" s="26" t="s">
        <v>105</v>
      </c>
      <c r="C105" s="473" t="s">
        <v>106</v>
      </c>
      <c r="D105" s="473"/>
      <c r="E105" s="473"/>
      <c r="F105" s="473"/>
      <c r="G105" s="473"/>
      <c r="H105" s="473"/>
      <c r="I105" s="473"/>
      <c r="J105" s="473"/>
      <c r="K105" s="473"/>
      <c r="L105" s="474"/>
      <c r="M105" s="474"/>
      <c r="N105" s="474"/>
    </row>
    <row r="106" spans="1:16" ht="21" x14ac:dyDescent="0.35">
      <c r="A106" s="2"/>
      <c r="B106" s="27" t="s">
        <v>107</v>
      </c>
      <c r="C106" s="469" t="s">
        <v>108</v>
      </c>
      <c r="D106" s="469"/>
      <c r="E106" s="469"/>
      <c r="F106" s="469"/>
      <c r="G106" s="469"/>
      <c r="H106" s="469"/>
      <c r="I106" s="469"/>
      <c r="J106" s="469"/>
      <c r="K106" s="469"/>
      <c r="L106" s="470"/>
      <c r="M106" s="470"/>
      <c r="N106" s="470"/>
    </row>
    <row r="107" spans="1:16" x14ac:dyDescent="0.25">
      <c r="L107" s="39"/>
      <c r="M107" s="39"/>
      <c r="N107" s="39"/>
    </row>
    <row r="108" spans="1:16" x14ac:dyDescent="0.25">
      <c r="L108" s="39"/>
      <c r="M108" s="39"/>
      <c r="N108" s="39"/>
    </row>
    <row r="109" spans="1:16" ht="21" x14ac:dyDescent="0.35">
      <c r="B109" s="26" t="s">
        <v>109</v>
      </c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</row>
    <row r="110" spans="1:16" ht="21" x14ac:dyDescent="0.35">
      <c r="A110" s="2"/>
      <c r="B110" s="27" t="s">
        <v>110</v>
      </c>
      <c r="C110" s="109"/>
      <c r="D110" s="109"/>
      <c r="E110" s="109"/>
      <c r="F110" s="109"/>
      <c r="G110" s="109"/>
      <c r="H110" s="109"/>
      <c r="I110" s="109"/>
      <c r="J110" s="109"/>
      <c r="K110" s="109"/>
      <c r="L110" s="109"/>
      <c r="M110" s="109"/>
      <c r="N110" s="109"/>
    </row>
  </sheetData>
  <mergeCells count="33">
    <mergeCell ref="C106:E106"/>
    <mergeCell ref="F106:H106"/>
    <mergeCell ref="I106:K106"/>
    <mergeCell ref="L106:N106"/>
    <mergeCell ref="A83:B83"/>
    <mergeCell ref="A84:E84"/>
    <mergeCell ref="A96:B96"/>
    <mergeCell ref="A97:E97"/>
    <mergeCell ref="A100:B100"/>
    <mergeCell ref="A101:B101"/>
    <mergeCell ref="A102:B102"/>
    <mergeCell ref="C105:E105"/>
    <mergeCell ref="F105:H105"/>
    <mergeCell ref="I105:K105"/>
    <mergeCell ref="L105:N105"/>
    <mergeCell ref="A46:E46"/>
    <mergeCell ref="I7:K8"/>
    <mergeCell ref="L7:N8"/>
    <mergeCell ref="A8:E8"/>
    <mergeCell ref="A9:A10"/>
    <mergeCell ref="B9:B10"/>
    <mergeCell ref="A12:E12"/>
    <mergeCell ref="F7:H8"/>
    <mergeCell ref="A17:B17"/>
    <mergeCell ref="A18:E18"/>
    <mergeCell ref="A19:B19"/>
    <mergeCell ref="A20:E20"/>
    <mergeCell ref="A45:B45"/>
    <mergeCell ref="A2:B2"/>
    <mergeCell ref="A3:B3"/>
    <mergeCell ref="A4:B4"/>
    <mergeCell ref="A6:E6"/>
    <mergeCell ref="A7:E7"/>
  </mergeCells>
  <pageMargins left="0.7" right="0.7" top="0.75" bottom="0.75" header="0.3" footer="0.3"/>
  <pageSetup paperSize="9" scale="2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ELIGIBIL</vt:lpstr>
      <vt:lpstr>NEELIGIBIL</vt:lpstr>
      <vt:lpstr>DG - TOTALIZATOR</vt:lpstr>
      <vt:lpstr>'DG - TOTALIZATOR'!Print_Area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Best Consulting</cp:lastModifiedBy>
  <cp:lastPrinted>2025-07-16T12:15:45Z</cp:lastPrinted>
  <dcterms:created xsi:type="dcterms:W3CDTF">2015-06-05T18:17:20Z</dcterms:created>
  <dcterms:modified xsi:type="dcterms:W3CDTF">2026-06-10T06:52:14Z</dcterms:modified>
</cp:coreProperties>
</file>