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3. CLIENTI\Comuna SARMASAG\5. PNRR - C5 BLOCURI\devize\DEVIZE FINALE\"/>
    </mc:Choice>
  </mc:AlternateContent>
  <xr:revisionPtr revIDLastSave="0" documentId="13_ncr:1_{2574349A-38E1-46EC-BFE1-4FA8AD02A39C}" xr6:coauthVersionLast="47" xr6:coauthVersionMax="47" xr10:uidLastSave="{00000000-0000-0000-0000-000000000000}"/>
  <bookViews>
    <workbookView xWindow="-120" yWindow="-120" windowWidth="29040" windowHeight="15720" tabRatio="743" activeTab="2" xr2:uid="{00000000-000D-0000-FFFF-FFFF00000000}"/>
  </bookViews>
  <sheets>
    <sheet name="370-ELIGIBIL" sheetId="9" r:id="rId1"/>
    <sheet name="NEELIGIBIL" sheetId="13" r:id="rId2"/>
    <sheet name="DEVIZ GENERAL" sheetId="12" r:id="rId3"/>
  </sheets>
  <externalReferences>
    <externalReference r:id="rId4"/>
  </externalReferences>
  <definedNames>
    <definedName name="_xlnm.Print_Area" localSheetId="0">'370-ELIGIBIL'!$A$1:$N$110</definedName>
    <definedName name="_xlnm.Print_Area" localSheetId="2">'DEVIZ GENERAL'!$A$1:$N$92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9" i="9" l="1"/>
  <c r="N99" i="9"/>
  <c r="J92" i="9"/>
  <c r="F72" i="13"/>
  <c r="L88" i="13"/>
  <c r="M88" i="13"/>
  <c r="N88" i="13"/>
  <c r="L89" i="13"/>
  <c r="M89" i="13"/>
  <c r="N89" i="13"/>
  <c r="L90" i="13"/>
  <c r="M90" i="13"/>
  <c r="N90" i="13"/>
  <c r="L91" i="13"/>
  <c r="M91" i="13"/>
  <c r="N91" i="13"/>
  <c r="M87" i="13"/>
  <c r="N87" i="13"/>
  <c r="L87" i="13"/>
  <c r="I88" i="13"/>
  <c r="F88" i="13"/>
  <c r="D39" i="13"/>
  <c r="E39" i="13"/>
  <c r="F39" i="13"/>
  <c r="G39" i="13"/>
  <c r="H39" i="13"/>
  <c r="I39" i="13"/>
  <c r="J39" i="13"/>
  <c r="K39" i="13"/>
  <c r="L39" i="13"/>
  <c r="M39" i="13"/>
  <c r="N39" i="13"/>
  <c r="C39" i="13"/>
  <c r="D39" i="9"/>
  <c r="E39" i="9"/>
  <c r="F39" i="9"/>
  <c r="G39" i="9"/>
  <c r="H39" i="9"/>
  <c r="I39" i="9"/>
  <c r="J39" i="9"/>
  <c r="K39" i="9"/>
  <c r="L39" i="9"/>
  <c r="M39" i="9"/>
  <c r="N39" i="9"/>
  <c r="C39" i="9"/>
  <c r="C43" i="12"/>
  <c r="D43" i="12"/>
  <c r="E43" i="12"/>
  <c r="F43" i="12"/>
  <c r="G43" i="12"/>
  <c r="H43" i="12"/>
  <c r="I43" i="12"/>
  <c r="J43" i="12"/>
  <c r="K43" i="12"/>
  <c r="L43" i="12"/>
  <c r="M43" i="12"/>
  <c r="N43" i="12"/>
  <c r="L43" i="13"/>
  <c r="J43" i="13"/>
  <c r="K43" i="13" s="1"/>
  <c r="G43" i="13"/>
  <c r="H43" i="13" s="1"/>
  <c r="D43" i="13"/>
  <c r="E43" i="13" s="1"/>
  <c r="D43" i="9"/>
  <c r="E43" i="9" s="1"/>
  <c r="F55" i="12"/>
  <c r="I55" i="12"/>
  <c r="C55" i="12"/>
  <c r="F50" i="12"/>
  <c r="I50" i="12"/>
  <c r="C50" i="12"/>
  <c r="G77" i="9"/>
  <c r="D77" i="9"/>
  <c r="D70" i="9"/>
  <c r="E70" i="9" s="1"/>
  <c r="D77" i="13"/>
  <c r="E77" i="13"/>
  <c r="G77" i="13"/>
  <c r="H77" i="13"/>
  <c r="L77" i="13"/>
  <c r="L55" i="12" s="1"/>
  <c r="J77" i="13"/>
  <c r="J55" i="12" s="1"/>
  <c r="K77" i="13"/>
  <c r="K55" i="12" s="1"/>
  <c r="D70" i="13"/>
  <c r="L70" i="13"/>
  <c r="L50" i="12" s="1"/>
  <c r="J70" i="13"/>
  <c r="J50" i="12" s="1"/>
  <c r="G70" i="13"/>
  <c r="F69" i="13"/>
  <c r="M43" i="13" l="1"/>
  <c r="N43" i="13" s="1"/>
  <c r="N77" i="13"/>
  <c r="N55" i="12" s="1"/>
  <c r="M77" i="13"/>
  <c r="M55" i="12" s="1"/>
  <c r="G55" i="12"/>
  <c r="D55" i="12"/>
  <c r="G43" i="9"/>
  <c r="H43" i="9" s="1"/>
  <c r="I43" i="9"/>
  <c r="E77" i="9"/>
  <c r="E55" i="12" s="1"/>
  <c r="H77" i="9"/>
  <c r="H55" i="12" s="1"/>
  <c r="H70" i="13"/>
  <c r="H50" i="12" s="1"/>
  <c r="G50" i="12"/>
  <c r="E70" i="13"/>
  <c r="E50" i="12" s="1"/>
  <c r="D50" i="12"/>
  <c r="M70" i="13"/>
  <c r="M50" i="12" s="1"/>
  <c r="K70" i="13"/>
  <c r="I58" i="9"/>
  <c r="F84" i="9"/>
  <c r="F62" i="12" s="1"/>
  <c r="F68" i="9"/>
  <c r="F58" i="9"/>
  <c r="C58" i="9"/>
  <c r="C49" i="9" s="1"/>
  <c r="C73" i="13"/>
  <c r="C72" i="13" s="1"/>
  <c r="F75" i="12"/>
  <c r="C75" i="12"/>
  <c r="F74" i="12"/>
  <c r="C74" i="12"/>
  <c r="C71" i="12"/>
  <c r="C70" i="12"/>
  <c r="D69" i="12"/>
  <c r="F69" i="12"/>
  <c r="G69" i="12"/>
  <c r="I69" i="12"/>
  <c r="J69" i="12"/>
  <c r="L69" i="12"/>
  <c r="M69" i="12"/>
  <c r="C69" i="12"/>
  <c r="D68" i="12"/>
  <c r="F68" i="12"/>
  <c r="G68" i="12"/>
  <c r="I68" i="12"/>
  <c r="J68" i="12"/>
  <c r="L68" i="12"/>
  <c r="M68" i="12"/>
  <c r="C68" i="12"/>
  <c r="D67" i="12"/>
  <c r="F67" i="12"/>
  <c r="G67" i="12"/>
  <c r="I67" i="12"/>
  <c r="J67" i="12"/>
  <c r="L67" i="12"/>
  <c r="M67" i="12"/>
  <c r="C67" i="12"/>
  <c r="D66" i="12"/>
  <c r="F66" i="12"/>
  <c r="G66" i="12"/>
  <c r="I66" i="12"/>
  <c r="J66" i="12"/>
  <c r="L66" i="12"/>
  <c r="M66" i="12"/>
  <c r="C66" i="12"/>
  <c r="D65" i="12"/>
  <c r="F65" i="12"/>
  <c r="G65" i="12"/>
  <c r="I65" i="12"/>
  <c r="J65" i="12"/>
  <c r="L65" i="12"/>
  <c r="M65" i="12"/>
  <c r="C65" i="12"/>
  <c r="F63" i="12"/>
  <c r="I63" i="12"/>
  <c r="C63" i="12"/>
  <c r="F58" i="12"/>
  <c r="I58" i="12"/>
  <c r="C58" i="12"/>
  <c r="F57" i="12"/>
  <c r="I57" i="12"/>
  <c r="C57" i="12"/>
  <c r="F56" i="12"/>
  <c r="I56" i="12"/>
  <c r="C56" i="12"/>
  <c r="F54" i="12"/>
  <c r="I54" i="12"/>
  <c r="C54" i="12"/>
  <c r="C49" i="12"/>
  <c r="C44" i="12"/>
  <c r="F38" i="12"/>
  <c r="C38" i="12"/>
  <c r="C37" i="12"/>
  <c r="C35" i="12"/>
  <c r="C34" i="12"/>
  <c r="C33" i="12"/>
  <c r="F32" i="12"/>
  <c r="F31" i="12"/>
  <c r="F30" i="12"/>
  <c r="C30" i="12"/>
  <c r="F29" i="12"/>
  <c r="C29" i="12"/>
  <c r="F27" i="12"/>
  <c r="F26" i="12"/>
  <c r="F73" i="9"/>
  <c r="F53" i="12" s="1"/>
  <c r="C41" i="12"/>
  <c r="C23" i="12"/>
  <c r="F23" i="12"/>
  <c r="C24" i="12"/>
  <c r="F24" i="12"/>
  <c r="C25" i="12"/>
  <c r="F25" i="12"/>
  <c r="F22" i="12"/>
  <c r="C22" i="12"/>
  <c r="C14" i="12"/>
  <c r="F14" i="12"/>
  <c r="I14" i="12"/>
  <c r="C15" i="12"/>
  <c r="F15" i="12"/>
  <c r="I15" i="12"/>
  <c r="C16" i="12"/>
  <c r="F16" i="12"/>
  <c r="I16" i="12"/>
  <c r="F13" i="12"/>
  <c r="F17" i="12" s="1"/>
  <c r="I13" i="12"/>
  <c r="C13" i="12"/>
  <c r="C68" i="9"/>
  <c r="C49" i="13"/>
  <c r="D49" i="13" s="1"/>
  <c r="F49" i="13"/>
  <c r="D50" i="13"/>
  <c r="E50" i="13" s="1"/>
  <c r="G50" i="13"/>
  <c r="H50" i="13" s="1"/>
  <c r="I50" i="13"/>
  <c r="J50" i="13" s="1"/>
  <c r="D51" i="13"/>
  <c r="E51" i="13" s="1"/>
  <c r="G51" i="13"/>
  <c r="H51" i="13" s="1"/>
  <c r="I51" i="13"/>
  <c r="J51" i="13" s="1"/>
  <c r="D52" i="13"/>
  <c r="E52" i="13"/>
  <c r="G52" i="13"/>
  <c r="H52" i="13" s="1"/>
  <c r="I52" i="13"/>
  <c r="J52" i="13" s="1"/>
  <c r="D53" i="13"/>
  <c r="E53" i="13" s="1"/>
  <c r="G53" i="13"/>
  <c r="H53" i="13" s="1"/>
  <c r="I53" i="13"/>
  <c r="J53" i="13"/>
  <c r="D54" i="13"/>
  <c r="E54" i="13" s="1"/>
  <c r="G54" i="13"/>
  <c r="H54" i="13" s="1"/>
  <c r="I54" i="13"/>
  <c r="J54" i="13"/>
  <c r="M54" i="13" s="1"/>
  <c r="L54" i="13"/>
  <c r="D55" i="13"/>
  <c r="E55" i="13" s="1"/>
  <c r="G55" i="13"/>
  <c r="H55" i="13" s="1"/>
  <c r="I55" i="13"/>
  <c r="L55" i="13" s="1"/>
  <c r="D56" i="13"/>
  <c r="E56" i="13" s="1"/>
  <c r="G56" i="13"/>
  <c r="H56" i="13" s="1"/>
  <c r="I56" i="13"/>
  <c r="J56" i="13" s="1"/>
  <c r="D57" i="13"/>
  <c r="E57" i="13" s="1"/>
  <c r="G57" i="13"/>
  <c r="H57" i="13" s="1"/>
  <c r="I57" i="13"/>
  <c r="J57" i="13"/>
  <c r="D58" i="13"/>
  <c r="E58" i="13" s="1"/>
  <c r="G58" i="13"/>
  <c r="H58" i="13"/>
  <c r="I58" i="13"/>
  <c r="J58" i="13" s="1"/>
  <c r="C59" i="13"/>
  <c r="F59" i="13"/>
  <c r="D60" i="13"/>
  <c r="E60" i="13" s="1"/>
  <c r="G60" i="13"/>
  <c r="H60" i="13" s="1"/>
  <c r="I60" i="13"/>
  <c r="J60" i="13" s="1"/>
  <c r="D61" i="13"/>
  <c r="E61" i="13" s="1"/>
  <c r="G61" i="13"/>
  <c r="H61" i="13" s="1"/>
  <c r="I61" i="13"/>
  <c r="D62" i="13"/>
  <c r="E62" i="13" s="1"/>
  <c r="G62" i="13"/>
  <c r="H62" i="13" s="1"/>
  <c r="I62" i="13"/>
  <c r="J62" i="13" s="1"/>
  <c r="M62" i="13" s="1"/>
  <c r="D63" i="13"/>
  <c r="E63" i="13" s="1"/>
  <c r="G63" i="13"/>
  <c r="H63" i="13" s="1"/>
  <c r="I63" i="13"/>
  <c r="J63" i="13" s="1"/>
  <c r="D64" i="13"/>
  <c r="E64" i="13" s="1"/>
  <c r="G64" i="13"/>
  <c r="H64" i="13" s="1"/>
  <c r="I64" i="13"/>
  <c r="J64" i="13" s="1"/>
  <c r="M64" i="13" s="1"/>
  <c r="D65" i="13"/>
  <c r="E65" i="13" s="1"/>
  <c r="G65" i="13"/>
  <c r="H65" i="13"/>
  <c r="I65" i="13"/>
  <c r="J65" i="13" s="1"/>
  <c r="D66" i="13"/>
  <c r="E66" i="13" s="1"/>
  <c r="G66" i="13"/>
  <c r="I66" i="13"/>
  <c r="J66" i="13"/>
  <c r="D67" i="13"/>
  <c r="E67" i="13" s="1"/>
  <c r="G67" i="13"/>
  <c r="H67" i="13"/>
  <c r="I67" i="13"/>
  <c r="J67" i="13" s="1"/>
  <c r="L67" i="13"/>
  <c r="D68" i="13"/>
  <c r="E68" i="13" s="1"/>
  <c r="G68" i="13"/>
  <c r="H68" i="13" s="1"/>
  <c r="I68" i="13"/>
  <c r="L68" i="13" s="1"/>
  <c r="F98" i="13"/>
  <c r="C98" i="13"/>
  <c r="I97" i="13"/>
  <c r="L97" i="13" s="1"/>
  <c r="G97" i="13"/>
  <c r="D97" i="13"/>
  <c r="E97" i="13" s="1"/>
  <c r="I96" i="13"/>
  <c r="L96" i="13" s="1"/>
  <c r="G96" i="13"/>
  <c r="D96" i="13"/>
  <c r="E96" i="13" s="1"/>
  <c r="I93" i="13"/>
  <c r="D93" i="13"/>
  <c r="E93" i="13" s="1"/>
  <c r="D92" i="13"/>
  <c r="E92" i="13" s="1"/>
  <c r="K91" i="13"/>
  <c r="H91" i="13"/>
  <c r="E91" i="13"/>
  <c r="K90" i="13"/>
  <c r="H90" i="13"/>
  <c r="E90" i="13"/>
  <c r="K89" i="13"/>
  <c r="H89" i="13"/>
  <c r="E89" i="13"/>
  <c r="K88" i="13"/>
  <c r="H88" i="13"/>
  <c r="E88" i="13"/>
  <c r="K87" i="13"/>
  <c r="H87" i="13"/>
  <c r="E87" i="13"/>
  <c r="M86" i="13"/>
  <c r="L86" i="13"/>
  <c r="J86" i="13"/>
  <c r="I86" i="13"/>
  <c r="G86" i="13"/>
  <c r="F86" i="13"/>
  <c r="D86" i="13"/>
  <c r="C86" i="13"/>
  <c r="L85" i="13"/>
  <c r="J85" i="13"/>
  <c r="G85" i="13"/>
  <c r="D85" i="13"/>
  <c r="E85" i="13" s="1"/>
  <c r="F83" i="13"/>
  <c r="I84" i="13"/>
  <c r="L80" i="13"/>
  <c r="J80" i="13"/>
  <c r="K80" i="13" s="1"/>
  <c r="G80" i="13"/>
  <c r="M80" i="13" s="1"/>
  <c r="D80" i="13"/>
  <c r="E80" i="13" s="1"/>
  <c r="L79" i="13"/>
  <c r="J79" i="13"/>
  <c r="G79" i="13"/>
  <c r="H79" i="13" s="1"/>
  <c r="D79" i="13"/>
  <c r="E79" i="13" s="1"/>
  <c r="L78" i="13"/>
  <c r="J78" i="13"/>
  <c r="K78" i="13" s="1"/>
  <c r="G78" i="13"/>
  <c r="D78" i="13"/>
  <c r="E78" i="13" s="1"/>
  <c r="L76" i="13"/>
  <c r="J76" i="13"/>
  <c r="K76" i="13" s="1"/>
  <c r="G76" i="13"/>
  <c r="D76" i="13"/>
  <c r="E76" i="13" s="1"/>
  <c r="I75" i="13"/>
  <c r="G75" i="13"/>
  <c r="D75" i="13"/>
  <c r="E75" i="13" s="1"/>
  <c r="I74" i="13"/>
  <c r="L74" i="13" s="1"/>
  <c r="G74" i="13"/>
  <c r="H74" i="13" s="1"/>
  <c r="D74" i="13"/>
  <c r="E74" i="13" s="1"/>
  <c r="C71" i="13"/>
  <c r="D69" i="13"/>
  <c r="E69" i="13" s="1"/>
  <c r="L44" i="13"/>
  <c r="M44" i="13" s="1"/>
  <c r="N44" i="13" s="1"/>
  <c r="D44" i="13"/>
  <c r="E44" i="13" s="1"/>
  <c r="C42" i="13"/>
  <c r="D41" i="13"/>
  <c r="E41" i="13" s="1"/>
  <c r="I38" i="13"/>
  <c r="J38" i="13" s="1"/>
  <c r="K38" i="13" s="1"/>
  <c r="G38" i="13"/>
  <c r="D38" i="13"/>
  <c r="I37" i="13"/>
  <c r="D37" i="13"/>
  <c r="E37" i="13" s="1"/>
  <c r="C36" i="13"/>
  <c r="I35" i="13"/>
  <c r="D35" i="13"/>
  <c r="E35" i="13" s="1"/>
  <c r="G34" i="13"/>
  <c r="H34" i="13" s="1"/>
  <c r="D34" i="13"/>
  <c r="E34" i="13" s="1"/>
  <c r="I33" i="13"/>
  <c r="D33" i="13"/>
  <c r="E33" i="13" s="1"/>
  <c r="G32" i="13"/>
  <c r="H32" i="13" s="1"/>
  <c r="D32" i="13"/>
  <c r="E32" i="13" s="1"/>
  <c r="I32" i="13"/>
  <c r="G31" i="13"/>
  <c r="H31" i="13" s="1"/>
  <c r="D31" i="13"/>
  <c r="I31" i="13"/>
  <c r="I30" i="13"/>
  <c r="L30" i="13" s="1"/>
  <c r="G30" i="13"/>
  <c r="H30" i="13" s="1"/>
  <c r="D30" i="13"/>
  <c r="E30" i="13" s="1"/>
  <c r="I29" i="13"/>
  <c r="L29" i="13" s="1"/>
  <c r="G29" i="13"/>
  <c r="D29" i="13"/>
  <c r="E29" i="13" s="1"/>
  <c r="G27" i="13"/>
  <c r="D27" i="13"/>
  <c r="I27" i="13"/>
  <c r="G26" i="13"/>
  <c r="H26" i="13" s="1"/>
  <c r="I26" i="13"/>
  <c r="I25" i="13"/>
  <c r="L25" i="13" s="1"/>
  <c r="G25" i="13"/>
  <c r="D25" i="13"/>
  <c r="E25" i="13" s="1"/>
  <c r="I24" i="13"/>
  <c r="J24" i="13" s="1"/>
  <c r="K24" i="13" s="1"/>
  <c r="G24" i="13"/>
  <c r="M24" i="13" s="1"/>
  <c r="D24" i="13"/>
  <c r="E24" i="13" s="1"/>
  <c r="I23" i="13"/>
  <c r="L23" i="13" s="1"/>
  <c r="G23" i="13"/>
  <c r="H23" i="13" s="1"/>
  <c r="D23" i="13"/>
  <c r="E23" i="13" s="1"/>
  <c r="I22" i="13"/>
  <c r="L22" i="13" s="1"/>
  <c r="G22" i="13"/>
  <c r="H22" i="13" s="1"/>
  <c r="D22" i="13"/>
  <c r="E22" i="13" s="1"/>
  <c r="F21" i="13"/>
  <c r="C21" i="13"/>
  <c r="I17" i="13"/>
  <c r="F17" i="13"/>
  <c r="C17" i="13"/>
  <c r="L16" i="13"/>
  <c r="J16" i="13"/>
  <c r="K16" i="13" s="1"/>
  <c r="G16" i="13"/>
  <c r="M16" i="13" s="1"/>
  <c r="D16" i="13"/>
  <c r="E16" i="13" s="1"/>
  <c r="L15" i="13"/>
  <c r="J15" i="13"/>
  <c r="G15" i="13"/>
  <c r="H15" i="13" s="1"/>
  <c r="D15" i="13"/>
  <c r="E15" i="13" s="1"/>
  <c r="L14" i="13"/>
  <c r="J14" i="13"/>
  <c r="K14" i="13" s="1"/>
  <c r="G14" i="13"/>
  <c r="H14" i="13" s="1"/>
  <c r="D14" i="13"/>
  <c r="E14" i="13" s="1"/>
  <c r="L13" i="13"/>
  <c r="J13" i="13"/>
  <c r="G13" i="13"/>
  <c r="M13" i="13" s="1"/>
  <c r="D13" i="13"/>
  <c r="I97" i="9"/>
  <c r="J97" i="9" s="1"/>
  <c r="I96" i="9"/>
  <c r="J96" i="9" s="1"/>
  <c r="L85" i="9"/>
  <c r="J85" i="9"/>
  <c r="L76" i="9"/>
  <c r="L78" i="9"/>
  <c r="L79" i="9"/>
  <c r="L80" i="9"/>
  <c r="L14" i="9"/>
  <c r="L15" i="9"/>
  <c r="L16" i="9"/>
  <c r="L13" i="9"/>
  <c r="J76" i="9"/>
  <c r="J78" i="9"/>
  <c r="J79" i="9"/>
  <c r="J80" i="9"/>
  <c r="I38" i="9"/>
  <c r="I30" i="9"/>
  <c r="J30" i="9" s="1"/>
  <c r="I29" i="9"/>
  <c r="J29" i="9" s="1"/>
  <c r="I25" i="9"/>
  <c r="L25" i="9" s="1"/>
  <c r="I23" i="9"/>
  <c r="L23" i="9" s="1"/>
  <c r="I24" i="9"/>
  <c r="I22" i="9"/>
  <c r="L75" i="13" l="1"/>
  <c r="L72" i="13" s="1"/>
  <c r="I72" i="13"/>
  <c r="H75" i="13"/>
  <c r="H72" i="13" s="1"/>
  <c r="G72" i="13"/>
  <c r="D59" i="13"/>
  <c r="C48" i="13"/>
  <c r="C47" i="13" s="1"/>
  <c r="L15" i="12"/>
  <c r="J55" i="13"/>
  <c r="M55" i="13" s="1"/>
  <c r="N70" i="13"/>
  <c r="N50" i="12" s="1"/>
  <c r="K50" i="12"/>
  <c r="L14" i="12"/>
  <c r="J43" i="9"/>
  <c r="K43" i="9" s="1"/>
  <c r="N43" i="9" s="1"/>
  <c r="M43" i="9"/>
  <c r="L43" i="9"/>
  <c r="I74" i="12"/>
  <c r="L63" i="12"/>
  <c r="L13" i="12"/>
  <c r="L57" i="12"/>
  <c r="K86" i="13"/>
  <c r="M67" i="13"/>
  <c r="L56" i="12"/>
  <c r="L58" i="12"/>
  <c r="L16" i="12"/>
  <c r="J56" i="12"/>
  <c r="J58" i="12"/>
  <c r="I38" i="12"/>
  <c r="L25" i="12"/>
  <c r="L23" i="12"/>
  <c r="I24" i="12"/>
  <c r="I22" i="12"/>
  <c r="K85" i="13"/>
  <c r="J63" i="12"/>
  <c r="K79" i="13"/>
  <c r="N79" i="13" s="1"/>
  <c r="J57" i="12"/>
  <c r="L62" i="13"/>
  <c r="J61" i="13"/>
  <c r="M61" i="13" s="1"/>
  <c r="M66" i="13"/>
  <c r="L54" i="12"/>
  <c r="L63" i="13"/>
  <c r="K54" i="13"/>
  <c r="N54" i="13" s="1"/>
  <c r="F21" i="12"/>
  <c r="K67" i="13"/>
  <c r="L22" i="9"/>
  <c r="L22" i="12" s="1"/>
  <c r="N67" i="13"/>
  <c r="K62" i="13"/>
  <c r="N62" i="13" s="1"/>
  <c r="K57" i="13"/>
  <c r="N57" i="13" s="1"/>
  <c r="K53" i="13"/>
  <c r="N53" i="13" s="1"/>
  <c r="I17" i="12"/>
  <c r="I25" i="12"/>
  <c r="I23" i="12"/>
  <c r="M53" i="13"/>
  <c r="I29" i="12"/>
  <c r="K66" i="13"/>
  <c r="L61" i="13"/>
  <c r="H66" i="13"/>
  <c r="L56" i="13"/>
  <c r="I75" i="12"/>
  <c r="L24" i="9"/>
  <c r="L97" i="9"/>
  <c r="L75" i="12" s="1"/>
  <c r="J54" i="12"/>
  <c r="L29" i="9"/>
  <c r="L29" i="12" s="1"/>
  <c r="I59" i="13"/>
  <c r="J59" i="13" s="1"/>
  <c r="M60" i="13"/>
  <c r="L50" i="13"/>
  <c r="J38" i="9"/>
  <c r="J38" i="12" s="1"/>
  <c r="L96" i="9"/>
  <c r="L74" i="12" s="1"/>
  <c r="L38" i="9"/>
  <c r="J68" i="13"/>
  <c r="M68" i="13" s="1"/>
  <c r="I92" i="13"/>
  <c r="F94" i="13"/>
  <c r="L41" i="13"/>
  <c r="M41" i="13" s="1"/>
  <c r="I30" i="12"/>
  <c r="L71" i="13"/>
  <c r="F76" i="12"/>
  <c r="L69" i="13"/>
  <c r="L30" i="9"/>
  <c r="L30" i="12" s="1"/>
  <c r="G59" i="13"/>
  <c r="E59" i="13"/>
  <c r="M65" i="13"/>
  <c r="M58" i="13"/>
  <c r="K50" i="13"/>
  <c r="M50" i="13"/>
  <c r="K63" i="13"/>
  <c r="N63" i="13" s="1"/>
  <c r="M63" i="13"/>
  <c r="H49" i="13"/>
  <c r="K56" i="13"/>
  <c r="N56" i="13" s="1"/>
  <c r="M56" i="13"/>
  <c r="M52" i="13"/>
  <c r="G33" i="13"/>
  <c r="G28" i="13" s="1"/>
  <c r="L38" i="13"/>
  <c r="M15" i="13"/>
  <c r="G21" i="13"/>
  <c r="L24" i="13"/>
  <c r="L21" i="13" s="1"/>
  <c r="H86" i="13"/>
  <c r="E21" i="13"/>
  <c r="D17" i="13"/>
  <c r="N86" i="13"/>
  <c r="M57" i="13"/>
  <c r="M51" i="13"/>
  <c r="I49" i="13"/>
  <c r="L49" i="13" s="1"/>
  <c r="M79" i="13"/>
  <c r="L64" i="13"/>
  <c r="L57" i="13"/>
  <c r="L51" i="13"/>
  <c r="J17" i="13"/>
  <c r="K64" i="13"/>
  <c r="N64" i="13" s="1"/>
  <c r="K51" i="13"/>
  <c r="N51" i="13" s="1"/>
  <c r="G49" i="13"/>
  <c r="L65" i="13"/>
  <c r="L58" i="13"/>
  <c r="L52" i="13"/>
  <c r="K65" i="13"/>
  <c r="N65" i="13" s="1"/>
  <c r="K58" i="13"/>
  <c r="N58" i="13" s="1"/>
  <c r="K52" i="13"/>
  <c r="N52" i="13" s="1"/>
  <c r="E49" i="13"/>
  <c r="M78" i="13"/>
  <c r="D98" i="13"/>
  <c r="L66" i="13"/>
  <c r="L60" i="13"/>
  <c r="L53" i="13"/>
  <c r="K60" i="13"/>
  <c r="N60" i="13" s="1"/>
  <c r="L37" i="13"/>
  <c r="I36" i="13"/>
  <c r="J37" i="13"/>
  <c r="H16" i="13"/>
  <c r="N16" i="13" s="1"/>
  <c r="J23" i="13"/>
  <c r="M23" i="13" s="1"/>
  <c r="E98" i="13"/>
  <c r="J25" i="13"/>
  <c r="M25" i="13" s="1"/>
  <c r="D36" i="13"/>
  <c r="L73" i="13"/>
  <c r="M38" i="13"/>
  <c r="H80" i="13"/>
  <c r="N80" i="13" s="1"/>
  <c r="E86" i="13"/>
  <c r="L98" i="13"/>
  <c r="M14" i="13"/>
  <c r="H78" i="13"/>
  <c r="N78" i="13" s="1"/>
  <c r="L35" i="13"/>
  <c r="E13" i="13"/>
  <c r="E17" i="13" s="1"/>
  <c r="H24" i="13"/>
  <c r="N24" i="13" s="1"/>
  <c r="H13" i="13"/>
  <c r="K15" i="13"/>
  <c r="N15" i="13" s="1"/>
  <c r="D21" i="13"/>
  <c r="G44" i="13"/>
  <c r="L84" i="13"/>
  <c r="L83" i="13" s="1"/>
  <c r="L17" i="13"/>
  <c r="G17" i="13"/>
  <c r="M76" i="13"/>
  <c r="M85" i="13"/>
  <c r="D28" i="13"/>
  <c r="K74" i="13"/>
  <c r="J93" i="13"/>
  <c r="K93" i="13" s="1"/>
  <c r="L93" i="13"/>
  <c r="J33" i="13"/>
  <c r="L33" i="13"/>
  <c r="N14" i="13"/>
  <c r="J41" i="13"/>
  <c r="L26" i="13"/>
  <c r="J26" i="13"/>
  <c r="M26" i="13" s="1"/>
  <c r="J31" i="13"/>
  <c r="M31" i="13" s="1"/>
  <c r="L31" i="13"/>
  <c r="L27" i="13"/>
  <c r="J27" i="13"/>
  <c r="M27" i="13" s="1"/>
  <c r="J84" i="13"/>
  <c r="J83" i="13" s="1"/>
  <c r="I83" i="13"/>
  <c r="J32" i="13"/>
  <c r="M32" i="13" s="1"/>
  <c r="L32" i="13"/>
  <c r="K13" i="13"/>
  <c r="J22" i="13"/>
  <c r="K22" i="13" s="1"/>
  <c r="D26" i="13"/>
  <c r="E26" i="13" s="1"/>
  <c r="E27" i="13"/>
  <c r="F28" i="13"/>
  <c r="H29" i="13"/>
  <c r="J30" i="13"/>
  <c r="E38" i="13"/>
  <c r="E36" i="13" s="1"/>
  <c r="F40" i="13"/>
  <c r="G41" i="13"/>
  <c r="H41" i="13" s="1"/>
  <c r="G42" i="13"/>
  <c r="H42" i="13" s="1"/>
  <c r="D84" i="13"/>
  <c r="D83" i="13" s="1"/>
  <c r="D94" i="13" s="1"/>
  <c r="I21" i="13"/>
  <c r="H27" i="13"/>
  <c r="J29" i="13"/>
  <c r="H38" i="13"/>
  <c r="N38" i="13" s="1"/>
  <c r="I42" i="13"/>
  <c r="L42" i="13" s="1"/>
  <c r="J44" i="13"/>
  <c r="H76" i="13"/>
  <c r="N76" i="13" s="1"/>
  <c r="H85" i="13"/>
  <c r="G98" i="13"/>
  <c r="F36" i="13"/>
  <c r="G37" i="13"/>
  <c r="D71" i="13"/>
  <c r="G84" i="13"/>
  <c r="H84" i="13" s="1"/>
  <c r="H97" i="13"/>
  <c r="H25" i="13"/>
  <c r="G35" i="13"/>
  <c r="I98" i="13"/>
  <c r="C83" i="13"/>
  <c r="C94" i="13" s="1"/>
  <c r="H96" i="13"/>
  <c r="J97" i="13"/>
  <c r="G69" i="13"/>
  <c r="H69" i="13" s="1"/>
  <c r="G71" i="13"/>
  <c r="G73" i="13"/>
  <c r="J75" i="13"/>
  <c r="G93" i="13"/>
  <c r="H93" i="13" s="1"/>
  <c r="K25" i="13"/>
  <c r="E31" i="13"/>
  <c r="E28" i="13" s="1"/>
  <c r="I34" i="13"/>
  <c r="J35" i="13"/>
  <c r="J74" i="13"/>
  <c r="M74" i="13" s="1"/>
  <c r="G92" i="13"/>
  <c r="J96" i="13"/>
  <c r="J74" i="12" s="1"/>
  <c r="C28" i="13"/>
  <c r="C40" i="13"/>
  <c r="D42" i="13"/>
  <c r="D40" i="13" s="1"/>
  <c r="J69" i="13"/>
  <c r="K69" i="13" s="1"/>
  <c r="J71" i="13"/>
  <c r="J73" i="13"/>
  <c r="M75" i="13" l="1"/>
  <c r="M72" i="13" s="1"/>
  <c r="J72" i="13"/>
  <c r="N74" i="13"/>
  <c r="K75" i="13"/>
  <c r="N75" i="13" s="1"/>
  <c r="K73" i="13"/>
  <c r="J53" i="12"/>
  <c r="N66" i="13"/>
  <c r="H17" i="13"/>
  <c r="K55" i="13"/>
  <c r="N55" i="13" s="1"/>
  <c r="K23" i="13"/>
  <c r="N23" i="13" s="1"/>
  <c r="J49" i="13"/>
  <c r="M49" i="13" s="1"/>
  <c r="I76" i="12"/>
  <c r="L17" i="12"/>
  <c r="N85" i="13"/>
  <c r="I21" i="12"/>
  <c r="L76" i="12"/>
  <c r="M59" i="13"/>
  <c r="M17" i="13"/>
  <c r="K30" i="13"/>
  <c r="N30" i="13" s="1"/>
  <c r="J30" i="12"/>
  <c r="K61" i="13"/>
  <c r="N61" i="13" s="1"/>
  <c r="L59" i="13"/>
  <c r="K29" i="13"/>
  <c r="N29" i="13" s="1"/>
  <c r="J29" i="12"/>
  <c r="L38" i="12"/>
  <c r="H59" i="13"/>
  <c r="I94" i="13"/>
  <c r="J21" i="13"/>
  <c r="M97" i="13"/>
  <c r="J75" i="12"/>
  <c r="J76" i="12" s="1"/>
  <c r="H21" i="13"/>
  <c r="K68" i="13"/>
  <c r="N68" i="13" s="1"/>
  <c r="L24" i="12"/>
  <c r="L21" i="12" s="1"/>
  <c r="J92" i="13"/>
  <c r="K92" i="13" s="1"/>
  <c r="L92" i="13"/>
  <c r="L94" i="13" s="1"/>
  <c r="M42" i="13"/>
  <c r="M40" i="13" s="1"/>
  <c r="K71" i="13"/>
  <c r="E71" i="13"/>
  <c r="N41" i="13"/>
  <c r="H92" i="13"/>
  <c r="L40" i="13"/>
  <c r="L34" i="13"/>
  <c r="H44" i="13"/>
  <c r="K44" i="13"/>
  <c r="H37" i="13"/>
  <c r="H36" i="13" s="1"/>
  <c r="L36" i="13"/>
  <c r="J36" i="13"/>
  <c r="K35" i="13"/>
  <c r="F45" i="13"/>
  <c r="I28" i="13"/>
  <c r="K37" i="13"/>
  <c r="N37" i="13" s="1"/>
  <c r="M22" i="13"/>
  <c r="M21" i="13" s="1"/>
  <c r="K17" i="13"/>
  <c r="H33" i="13"/>
  <c r="N50" i="13"/>
  <c r="J98" i="13"/>
  <c r="M71" i="13"/>
  <c r="K84" i="13"/>
  <c r="K83" i="13" s="1"/>
  <c r="M33" i="13"/>
  <c r="N13" i="13"/>
  <c r="N17" i="13" s="1"/>
  <c r="K31" i="13"/>
  <c r="N31" i="13" s="1"/>
  <c r="K33" i="13"/>
  <c r="E84" i="13"/>
  <c r="E83" i="13" s="1"/>
  <c r="E94" i="13" s="1"/>
  <c r="M30" i="13"/>
  <c r="K32" i="13"/>
  <c r="N32" i="13" s="1"/>
  <c r="M29" i="13"/>
  <c r="C45" i="13"/>
  <c r="D45" i="13"/>
  <c r="K27" i="13"/>
  <c r="N27" i="13" s="1"/>
  <c r="N69" i="13"/>
  <c r="H83" i="13"/>
  <c r="N93" i="13"/>
  <c r="M93" i="13"/>
  <c r="N25" i="13"/>
  <c r="K26" i="13"/>
  <c r="N26" i="13" s="1"/>
  <c r="K97" i="13"/>
  <c r="N97" i="13" s="1"/>
  <c r="H71" i="13"/>
  <c r="M37" i="13"/>
  <c r="G36" i="13"/>
  <c r="K41" i="13"/>
  <c r="M35" i="13"/>
  <c r="H35" i="13"/>
  <c r="M73" i="13"/>
  <c r="M84" i="13"/>
  <c r="M83" i="13" s="1"/>
  <c r="G83" i="13"/>
  <c r="G94" i="13" s="1"/>
  <c r="H40" i="13"/>
  <c r="K96" i="13"/>
  <c r="N96" i="13" s="1"/>
  <c r="J42" i="13"/>
  <c r="J40" i="13" s="1"/>
  <c r="E42" i="13"/>
  <c r="E40" i="13" s="1"/>
  <c r="E45" i="13" s="1"/>
  <c r="M96" i="13"/>
  <c r="D48" i="13"/>
  <c r="F48" i="13"/>
  <c r="F47" i="13" s="1"/>
  <c r="I48" i="13"/>
  <c r="I47" i="13" s="1"/>
  <c r="H73" i="13"/>
  <c r="M69" i="13"/>
  <c r="D73" i="13"/>
  <c r="D72" i="13" s="1"/>
  <c r="J34" i="13"/>
  <c r="H98" i="13"/>
  <c r="G40" i="13"/>
  <c r="N22" i="13"/>
  <c r="I40" i="13"/>
  <c r="K72" i="13" l="1"/>
  <c r="N72" i="13"/>
  <c r="D47" i="13"/>
  <c r="D100" i="13" s="1"/>
  <c r="K53" i="12"/>
  <c r="N21" i="13"/>
  <c r="K21" i="13"/>
  <c r="K49" i="13"/>
  <c r="N49" i="13" s="1"/>
  <c r="M98" i="13"/>
  <c r="K59" i="13"/>
  <c r="H94" i="13"/>
  <c r="N59" i="13"/>
  <c r="K94" i="13"/>
  <c r="I100" i="13"/>
  <c r="I81" i="13"/>
  <c r="J94" i="13"/>
  <c r="M92" i="13"/>
  <c r="M94" i="13" s="1"/>
  <c r="N42" i="13"/>
  <c r="N40" i="13" s="1"/>
  <c r="N92" i="13"/>
  <c r="N71" i="13"/>
  <c r="L28" i="13"/>
  <c r="M34" i="13"/>
  <c r="I45" i="13"/>
  <c r="G45" i="13"/>
  <c r="N36" i="13"/>
  <c r="M36" i="13"/>
  <c r="K36" i="13"/>
  <c r="N35" i="13"/>
  <c r="N33" i="13"/>
  <c r="N84" i="13"/>
  <c r="N83" i="13" s="1"/>
  <c r="H28" i="13"/>
  <c r="J28" i="13"/>
  <c r="K34" i="13"/>
  <c r="L48" i="13"/>
  <c r="L47" i="13" s="1"/>
  <c r="G48" i="13"/>
  <c r="E73" i="13"/>
  <c r="E72" i="13" s="1"/>
  <c r="K98" i="13"/>
  <c r="K42" i="13"/>
  <c r="K40" i="13" s="1"/>
  <c r="N98" i="13"/>
  <c r="C100" i="13"/>
  <c r="C81" i="13"/>
  <c r="C99" i="13" s="1"/>
  <c r="E48" i="13"/>
  <c r="N73" i="13"/>
  <c r="J48" i="13"/>
  <c r="J47" i="13" s="1"/>
  <c r="E47" i="13" l="1"/>
  <c r="E100" i="13" s="1"/>
  <c r="H48" i="13"/>
  <c r="H47" i="13" s="1"/>
  <c r="G47" i="13"/>
  <c r="I99" i="13"/>
  <c r="N94" i="13"/>
  <c r="J100" i="13"/>
  <c r="J81" i="13"/>
  <c r="F81" i="13"/>
  <c r="F99" i="13" s="1"/>
  <c r="F100" i="13"/>
  <c r="D81" i="13"/>
  <c r="D99" i="13" s="1"/>
  <c r="H45" i="13"/>
  <c r="M28" i="13"/>
  <c r="N34" i="13"/>
  <c r="J45" i="13"/>
  <c r="L45" i="13"/>
  <c r="N28" i="13"/>
  <c r="K28" i="13"/>
  <c r="K48" i="13"/>
  <c r="K47" i="13" s="1"/>
  <c r="H100" i="13"/>
  <c r="M48" i="13"/>
  <c r="M47" i="13" s="1"/>
  <c r="J99" i="13" l="1"/>
  <c r="K100" i="13"/>
  <c r="K81" i="13"/>
  <c r="G100" i="13"/>
  <c r="G81" i="13"/>
  <c r="G99" i="13" s="1"/>
  <c r="H81" i="13"/>
  <c r="H99" i="13" s="1"/>
  <c r="L81" i="13"/>
  <c r="L99" i="13" s="1"/>
  <c r="L100" i="13"/>
  <c r="E81" i="13"/>
  <c r="E99" i="13" s="1"/>
  <c r="K45" i="13"/>
  <c r="N45" i="13"/>
  <c r="M45" i="13"/>
  <c r="N48" i="13"/>
  <c r="N47" i="13" s="1"/>
  <c r="N100" i="13" s="1"/>
  <c r="K99" i="13" l="1"/>
  <c r="M100" i="13"/>
  <c r="M81" i="13"/>
  <c r="M99" i="13" s="1"/>
  <c r="N81" i="13"/>
  <c r="N99" i="13" s="1"/>
  <c r="J23" i="9"/>
  <c r="J23" i="12" s="1"/>
  <c r="J24" i="9"/>
  <c r="J24" i="12" s="1"/>
  <c r="J25" i="9"/>
  <c r="J25" i="12" s="1"/>
  <c r="J22" i="9"/>
  <c r="J22" i="12" s="1"/>
  <c r="J14" i="9"/>
  <c r="J14" i="12" s="1"/>
  <c r="J15" i="9"/>
  <c r="J15" i="12" s="1"/>
  <c r="J16" i="9"/>
  <c r="J16" i="12" s="1"/>
  <c r="J13" i="9"/>
  <c r="J13" i="12" s="1"/>
  <c r="L98" i="9"/>
  <c r="N91" i="9"/>
  <c r="N69" i="12" s="1"/>
  <c r="N90" i="9"/>
  <c r="N68" i="12" s="1"/>
  <c r="N89" i="9"/>
  <c r="N67" i="12" s="1"/>
  <c r="N88" i="9"/>
  <c r="N87" i="9"/>
  <c r="N65" i="12" s="1"/>
  <c r="M86" i="9"/>
  <c r="M64" i="12" s="1"/>
  <c r="L86" i="9"/>
  <c r="L64" i="12" s="1"/>
  <c r="M42" i="9"/>
  <c r="L21" i="9"/>
  <c r="L17" i="9"/>
  <c r="J21" i="12" l="1"/>
  <c r="J17" i="12"/>
  <c r="N86" i="9"/>
  <c r="N64" i="12" s="1"/>
  <c r="N66" i="12"/>
  <c r="N42" i="9"/>
  <c r="I75" i="9" l="1"/>
  <c r="I74" i="9"/>
  <c r="G74" i="9"/>
  <c r="G75" i="9"/>
  <c r="F60" i="9"/>
  <c r="F50" i="9"/>
  <c r="J74" i="9" l="1"/>
  <c r="L74" i="9"/>
  <c r="J75" i="9"/>
  <c r="L75" i="9"/>
  <c r="H75" i="9"/>
  <c r="H74" i="9"/>
  <c r="C76" i="12"/>
  <c r="C21" i="12"/>
  <c r="C17" i="12"/>
  <c r="M74" i="9" l="1"/>
  <c r="M75" i="9"/>
  <c r="F61" i="9" l="1"/>
  <c r="F51" i="9"/>
  <c r="I60" i="9"/>
  <c r="C73" i="9"/>
  <c r="C53" i="12" s="1"/>
  <c r="I51" i="9"/>
  <c r="I52" i="9"/>
  <c r="I53" i="9"/>
  <c r="I54" i="9"/>
  <c r="I55" i="9"/>
  <c r="I56" i="9"/>
  <c r="I57" i="9"/>
  <c r="I61" i="9"/>
  <c r="I62" i="9"/>
  <c r="I63" i="9"/>
  <c r="I64" i="9"/>
  <c r="I65" i="9"/>
  <c r="I66" i="9"/>
  <c r="I67" i="9"/>
  <c r="I68" i="9"/>
  <c r="I50" i="9"/>
  <c r="I98" i="9"/>
  <c r="K97" i="9"/>
  <c r="K75" i="12" s="1"/>
  <c r="K96" i="9"/>
  <c r="K74" i="12" s="1"/>
  <c r="K76" i="12" s="1"/>
  <c r="K91" i="9"/>
  <c r="K69" i="12" s="1"/>
  <c r="K90" i="9"/>
  <c r="K68" i="12" s="1"/>
  <c r="K89" i="9"/>
  <c r="K67" i="12" s="1"/>
  <c r="K88" i="9"/>
  <c r="K66" i="12" s="1"/>
  <c r="K87" i="9"/>
  <c r="J86" i="9"/>
  <c r="J64" i="12" s="1"/>
  <c r="I86" i="9"/>
  <c r="I64" i="12" s="1"/>
  <c r="K85" i="9"/>
  <c r="K63" i="12" s="1"/>
  <c r="K80" i="9"/>
  <c r="K58" i="12" s="1"/>
  <c r="K79" i="9"/>
  <c r="K57" i="12" s="1"/>
  <c r="K78" i="9"/>
  <c r="K56" i="12" s="1"/>
  <c r="K76" i="9"/>
  <c r="K54" i="12" s="1"/>
  <c r="I73" i="9"/>
  <c r="I71" i="9"/>
  <c r="I69" i="9"/>
  <c r="K38" i="9"/>
  <c r="K38" i="12" s="1"/>
  <c r="K29" i="9"/>
  <c r="K29" i="12" s="1"/>
  <c r="K24" i="9"/>
  <c r="K24" i="12" s="1"/>
  <c r="K23" i="9"/>
  <c r="K23" i="12" s="1"/>
  <c r="K22" i="9"/>
  <c r="K22" i="12" s="1"/>
  <c r="I21" i="9"/>
  <c r="I17" i="9"/>
  <c r="K16" i="9"/>
  <c r="K16" i="12" s="1"/>
  <c r="K15" i="9"/>
  <c r="K15" i="12" s="1"/>
  <c r="K14" i="9"/>
  <c r="K14" i="12" s="1"/>
  <c r="K13" i="9"/>
  <c r="K13" i="12" s="1"/>
  <c r="K21" i="12" l="1"/>
  <c r="K86" i="9"/>
  <c r="K64" i="12" s="1"/>
  <c r="K65" i="12"/>
  <c r="K17" i="12"/>
  <c r="L50" i="9"/>
  <c r="J50" i="9"/>
  <c r="J51" i="9"/>
  <c r="K51" i="9" s="1"/>
  <c r="L51" i="9"/>
  <c r="J52" i="9"/>
  <c r="K52" i="9" s="1"/>
  <c r="L52" i="9"/>
  <c r="L53" i="9"/>
  <c r="J53" i="9"/>
  <c r="K53" i="9" s="1"/>
  <c r="J54" i="9"/>
  <c r="K54" i="9" s="1"/>
  <c r="L54" i="9"/>
  <c r="J55" i="9"/>
  <c r="K55" i="9" s="1"/>
  <c r="L55" i="9"/>
  <c r="L56" i="9"/>
  <c r="J56" i="9"/>
  <c r="K56" i="9" s="1"/>
  <c r="J57" i="9"/>
  <c r="K57" i="9" s="1"/>
  <c r="L57" i="9"/>
  <c r="L60" i="9"/>
  <c r="J60" i="9"/>
  <c r="J61" i="9"/>
  <c r="K61" i="9" s="1"/>
  <c r="L61" i="9"/>
  <c r="L62" i="9"/>
  <c r="J62" i="9"/>
  <c r="J63" i="9"/>
  <c r="L63" i="9"/>
  <c r="J64" i="9"/>
  <c r="K64" i="9" s="1"/>
  <c r="L64" i="9"/>
  <c r="J65" i="9"/>
  <c r="K65" i="9" s="1"/>
  <c r="L65" i="9"/>
  <c r="J66" i="9"/>
  <c r="K66" i="9" s="1"/>
  <c r="L66" i="9"/>
  <c r="L67" i="9"/>
  <c r="J67" i="9"/>
  <c r="K67" i="9" s="1"/>
  <c r="J71" i="9"/>
  <c r="K71" i="9" s="1"/>
  <c r="L68" i="9"/>
  <c r="J68" i="9"/>
  <c r="L58" i="9"/>
  <c r="J58" i="9"/>
  <c r="J69" i="9"/>
  <c r="J49" i="12" s="1"/>
  <c r="I72" i="9"/>
  <c r="I52" i="12" s="1"/>
  <c r="J73" i="9"/>
  <c r="K62" i="9"/>
  <c r="J21" i="9"/>
  <c r="K17" i="9"/>
  <c r="K21" i="9"/>
  <c r="K63" i="9"/>
  <c r="J17" i="9"/>
  <c r="I59" i="9"/>
  <c r="I49" i="9"/>
  <c r="K98" i="9"/>
  <c r="K30" i="9"/>
  <c r="K30" i="12" s="1"/>
  <c r="J98" i="9"/>
  <c r="K25" i="9"/>
  <c r="K25" i="12" s="1"/>
  <c r="G61" i="9"/>
  <c r="G62" i="9"/>
  <c r="G63" i="9"/>
  <c r="G64" i="9"/>
  <c r="G65" i="9"/>
  <c r="G66" i="9"/>
  <c r="G67" i="9"/>
  <c r="G68" i="9"/>
  <c r="H68" i="9" s="1"/>
  <c r="G60" i="9"/>
  <c r="G51" i="9"/>
  <c r="G52" i="9"/>
  <c r="G53" i="9"/>
  <c r="G54" i="9"/>
  <c r="G55" i="9"/>
  <c r="G56" i="9"/>
  <c r="G57" i="9"/>
  <c r="G58" i="9"/>
  <c r="H58" i="9" s="1"/>
  <c r="G50" i="9"/>
  <c r="F59" i="9"/>
  <c r="F49" i="9"/>
  <c r="M58" i="9" l="1"/>
  <c r="H50" i="9"/>
  <c r="M50" i="9"/>
  <c r="H51" i="9"/>
  <c r="N51" i="9" s="1"/>
  <c r="M51" i="9"/>
  <c r="H52" i="9"/>
  <c r="N52" i="9" s="1"/>
  <c r="M52" i="9"/>
  <c r="H53" i="9"/>
  <c r="N53" i="9" s="1"/>
  <c r="M53" i="9"/>
  <c r="H54" i="9"/>
  <c r="N54" i="9" s="1"/>
  <c r="M54" i="9"/>
  <c r="H55" i="9"/>
  <c r="N55" i="9" s="1"/>
  <c r="M55" i="9"/>
  <c r="L49" i="9"/>
  <c r="H56" i="9"/>
  <c r="N56" i="9" s="1"/>
  <c r="M56" i="9"/>
  <c r="H57" i="9"/>
  <c r="N57" i="9" s="1"/>
  <c r="M57" i="9"/>
  <c r="H60" i="9"/>
  <c r="M60" i="9"/>
  <c r="H61" i="9"/>
  <c r="N61" i="9" s="1"/>
  <c r="M61" i="9"/>
  <c r="H62" i="9"/>
  <c r="N62" i="9" s="1"/>
  <c r="M62" i="9"/>
  <c r="H63" i="9"/>
  <c r="N63" i="9" s="1"/>
  <c r="M63" i="9"/>
  <c r="H64" i="9"/>
  <c r="N64" i="9" s="1"/>
  <c r="M64" i="9"/>
  <c r="H65" i="9"/>
  <c r="N65" i="9" s="1"/>
  <c r="M65" i="9"/>
  <c r="H66" i="9"/>
  <c r="N66" i="9" s="1"/>
  <c r="M66" i="9"/>
  <c r="H67" i="9"/>
  <c r="N67" i="9" s="1"/>
  <c r="M67" i="9"/>
  <c r="M68" i="9"/>
  <c r="K68" i="9"/>
  <c r="N68" i="9" s="1"/>
  <c r="K58" i="9"/>
  <c r="N58" i="9" s="1"/>
  <c r="K51" i="12"/>
  <c r="J51" i="12"/>
  <c r="K69" i="9"/>
  <c r="K49" i="12" s="1"/>
  <c r="J72" i="9"/>
  <c r="J52" i="12" s="1"/>
  <c r="J59" i="9"/>
  <c r="L59" i="9"/>
  <c r="J49" i="9"/>
  <c r="G59" i="9"/>
  <c r="I48" i="9"/>
  <c r="I48" i="12" s="1"/>
  <c r="F48" i="9"/>
  <c r="F48" i="12" s="1"/>
  <c r="K60" i="9"/>
  <c r="K50" i="9"/>
  <c r="G49" i="9"/>
  <c r="K73" i="9"/>
  <c r="D75" i="9"/>
  <c r="D74" i="9"/>
  <c r="D60" i="9"/>
  <c r="E60" i="9" s="1"/>
  <c r="D61" i="9"/>
  <c r="E61" i="9" s="1"/>
  <c r="D62" i="9"/>
  <c r="E62" i="9" s="1"/>
  <c r="D63" i="9"/>
  <c r="E63" i="9" s="1"/>
  <c r="D64" i="9"/>
  <c r="E64" i="9" s="1"/>
  <c r="D65" i="9"/>
  <c r="E65" i="9" s="1"/>
  <c r="D66" i="9"/>
  <c r="E66" i="9" s="1"/>
  <c r="D67" i="9"/>
  <c r="E67" i="9" s="1"/>
  <c r="D68" i="9"/>
  <c r="E68" i="9" s="1"/>
  <c r="D51" i="9"/>
  <c r="E51" i="9" s="1"/>
  <c r="D52" i="9"/>
  <c r="E52" i="9" s="1"/>
  <c r="D53" i="9"/>
  <c r="E53" i="9" s="1"/>
  <c r="D54" i="9"/>
  <c r="E54" i="9" s="1"/>
  <c r="D55" i="9"/>
  <c r="E55" i="9" s="1"/>
  <c r="D56" i="9"/>
  <c r="E56" i="9" s="1"/>
  <c r="D57" i="9"/>
  <c r="E57" i="9"/>
  <c r="D58" i="9"/>
  <c r="E58" i="9" s="1"/>
  <c r="D50" i="9"/>
  <c r="E50" i="9" s="1"/>
  <c r="C59" i="9"/>
  <c r="C48" i="9" s="1"/>
  <c r="H59" i="9" l="1"/>
  <c r="K49" i="9"/>
  <c r="K59" i="9"/>
  <c r="N50" i="9"/>
  <c r="H49" i="9"/>
  <c r="N49" i="9" s="1"/>
  <c r="N60" i="9"/>
  <c r="N59" i="9"/>
  <c r="M59" i="9"/>
  <c r="M49" i="9"/>
  <c r="J48" i="9"/>
  <c r="J48" i="12" s="1"/>
  <c r="K72" i="9"/>
  <c r="K52" i="12" s="1"/>
  <c r="I47" i="9"/>
  <c r="L48" i="9"/>
  <c r="L48" i="12" s="1"/>
  <c r="E74" i="9"/>
  <c r="E75" i="9"/>
  <c r="C48" i="12"/>
  <c r="K48" i="9"/>
  <c r="K48" i="12" s="1"/>
  <c r="D49" i="9"/>
  <c r="D59" i="9"/>
  <c r="E59" i="9" s="1"/>
  <c r="F98" i="9"/>
  <c r="G97" i="9"/>
  <c r="G96" i="9"/>
  <c r="F93" i="9"/>
  <c r="F71" i="12" s="1"/>
  <c r="F92" i="9"/>
  <c r="H91" i="9"/>
  <c r="H69" i="12" s="1"/>
  <c r="H90" i="9"/>
  <c r="H68" i="12" s="1"/>
  <c r="H89" i="9"/>
  <c r="H67" i="12" s="1"/>
  <c r="H88" i="9"/>
  <c r="H66" i="12" s="1"/>
  <c r="H87" i="9"/>
  <c r="H65" i="12" s="1"/>
  <c r="G86" i="9"/>
  <c r="G64" i="12" s="1"/>
  <c r="F86" i="9"/>
  <c r="F64" i="12" s="1"/>
  <c r="G85" i="9"/>
  <c r="F83" i="9"/>
  <c r="F61" i="12" s="1"/>
  <c r="G80" i="9"/>
  <c r="G79" i="9"/>
  <c r="G78" i="9"/>
  <c r="G76" i="9"/>
  <c r="F71" i="9"/>
  <c r="F69" i="9"/>
  <c r="F49" i="12" s="1"/>
  <c r="F44" i="9"/>
  <c r="F42" i="9"/>
  <c r="F42" i="12" s="1"/>
  <c r="F41" i="9"/>
  <c r="G38" i="9"/>
  <c r="G38" i="12" s="1"/>
  <c r="F37" i="9"/>
  <c r="F37" i="12" s="1"/>
  <c r="F35" i="9"/>
  <c r="F35" i="12" s="1"/>
  <c r="F34" i="9"/>
  <c r="F34" i="12" s="1"/>
  <c r="F33" i="9"/>
  <c r="F33" i="12" s="1"/>
  <c r="G31" i="9"/>
  <c r="G31" i="12" s="1"/>
  <c r="G30" i="9"/>
  <c r="G29" i="9"/>
  <c r="G26" i="9"/>
  <c r="G25" i="9"/>
  <c r="G24" i="9"/>
  <c r="G23" i="9"/>
  <c r="G22" i="9"/>
  <c r="F21" i="9"/>
  <c r="F17" i="9"/>
  <c r="G16" i="9"/>
  <c r="G15" i="9"/>
  <c r="G14" i="9"/>
  <c r="G13" i="9"/>
  <c r="C98" i="9"/>
  <c r="D97" i="9"/>
  <c r="D96" i="9"/>
  <c r="E91" i="9"/>
  <c r="E69" i="12" s="1"/>
  <c r="E90" i="9"/>
  <c r="E68" i="12" s="1"/>
  <c r="E89" i="9"/>
  <c r="E67" i="12" s="1"/>
  <c r="E88" i="9"/>
  <c r="E66" i="12" s="1"/>
  <c r="E87" i="9"/>
  <c r="E65" i="12" s="1"/>
  <c r="D86" i="9"/>
  <c r="D64" i="12" s="1"/>
  <c r="C86" i="9"/>
  <c r="C64" i="12" s="1"/>
  <c r="D85" i="9"/>
  <c r="C84" i="9"/>
  <c r="C62" i="12" s="1"/>
  <c r="D80" i="9"/>
  <c r="D79" i="9"/>
  <c r="D78" i="9"/>
  <c r="D76" i="9"/>
  <c r="C72" i="9"/>
  <c r="C52" i="12" s="1"/>
  <c r="C71" i="9"/>
  <c r="C51" i="12" s="1"/>
  <c r="D69" i="9"/>
  <c r="D49" i="12" s="1"/>
  <c r="D44" i="9"/>
  <c r="C42" i="9"/>
  <c r="C42" i="12" s="1"/>
  <c r="D38" i="9"/>
  <c r="C36" i="9"/>
  <c r="C36" i="12" s="1"/>
  <c r="D35" i="9"/>
  <c r="D35" i="12" s="1"/>
  <c r="D34" i="9"/>
  <c r="C32" i="9"/>
  <c r="C32" i="12" s="1"/>
  <c r="C31" i="9"/>
  <c r="C31" i="12" s="1"/>
  <c r="D30" i="9"/>
  <c r="D29" i="9"/>
  <c r="C27" i="9"/>
  <c r="C27" i="12" s="1"/>
  <c r="C26" i="9"/>
  <c r="C26" i="12" s="1"/>
  <c r="D25" i="9"/>
  <c r="D24" i="9"/>
  <c r="D23" i="9"/>
  <c r="D22" i="9"/>
  <c r="C21" i="9"/>
  <c r="C17" i="9"/>
  <c r="D16" i="9"/>
  <c r="D15" i="9"/>
  <c r="D14" i="9"/>
  <c r="D14" i="12" s="1"/>
  <c r="D13" i="9"/>
  <c r="D13" i="12" s="1"/>
  <c r="F44" i="12" l="1"/>
  <c r="F41" i="12"/>
  <c r="L41" i="9"/>
  <c r="L40" i="9" s="1"/>
  <c r="E85" i="9"/>
  <c r="E63" i="12" s="1"/>
  <c r="D63" i="12"/>
  <c r="E23" i="9"/>
  <c r="E23" i="12" s="1"/>
  <c r="D23" i="12"/>
  <c r="E25" i="9"/>
  <c r="E25" i="12" s="1"/>
  <c r="D25" i="12"/>
  <c r="H85" i="9"/>
  <c r="M85" i="9"/>
  <c r="M63" i="12" s="1"/>
  <c r="G63" i="12"/>
  <c r="E22" i="9"/>
  <c r="D22" i="12"/>
  <c r="E24" i="9"/>
  <c r="E24" i="12" s="1"/>
  <c r="D24" i="12"/>
  <c r="E34" i="9"/>
  <c r="E34" i="12" s="1"/>
  <c r="D34" i="12"/>
  <c r="H16" i="9"/>
  <c r="M16" i="9"/>
  <c r="M16" i="12" s="1"/>
  <c r="G16" i="12"/>
  <c r="H22" i="9"/>
  <c r="M22" i="9"/>
  <c r="G22" i="12"/>
  <c r="H30" i="9"/>
  <c r="G30" i="12"/>
  <c r="M30" i="9"/>
  <c r="M30" i="12" s="1"/>
  <c r="H23" i="9"/>
  <c r="G23" i="12"/>
  <c r="M23" i="9"/>
  <c r="M23" i="12" s="1"/>
  <c r="E29" i="9"/>
  <c r="E29" i="12" s="1"/>
  <c r="D29" i="12"/>
  <c r="H15" i="9"/>
  <c r="G15" i="12"/>
  <c r="M15" i="9"/>
  <c r="M15" i="12" s="1"/>
  <c r="H24" i="9"/>
  <c r="G24" i="12"/>
  <c r="M24" i="9"/>
  <c r="M24" i="12" s="1"/>
  <c r="H96" i="9"/>
  <c r="M96" i="9"/>
  <c r="G74" i="12"/>
  <c r="H97" i="9"/>
  <c r="M97" i="9"/>
  <c r="M75" i="12" s="1"/>
  <c r="G75" i="12"/>
  <c r="E30" i="9"/>
  <c r="E30" i="12" s="1"/>
  <c r="D30" i="12"/>
  <c r="E97" i="9"/>
  <c r="E75" i="12" s="1"/>
  <c r="D75" i="12"/>
  <c r="G13" i="12"/>
  <c r="M13" i="9"/>
  <c r="H14" i="9"/>
  <c r="G14" i="12"/>
  <c r="M14" i="9"/>
  <c r="M14" i="12" s="1"/>
  <c r="H78" i="9"/>
  <c r="M78" i="9"/>
  <c r="M56" i="12" s="1"/>
  <c r="G56" i="12"/>
  <c r="E38" i="9"/>
  <c r="E38" i="12" s="1"/>
  <c r="D38" i="12"/>
  <c r="H79" i="9"/>
  <c r="G57" i="12"/>
  <c r="M79" i="9"/>
  <c r="M57" i="12" s="1"/>
  <c r="H80" i="9"/>
  <c r="G58" i="12"/>
  <c r="M80" i="9"/>
  <c r="M58" i="12" s="1"/>
  <c r="E15" i="9"/>
  <c r="E15" i="12" s="1"/>
  <c r="D15" i="12"/>
  <c r="E78" i="9"/>
  <c r="E56" i="12" s="1"/>
  <c r="D56" i="12"/>
  <c r="H25" i="9"/>
  <c r="M25" i="9"/>
  <c r="M25" i="12" s="1"/>
  <c r="G25" i="12"/>
  <c r="E44" i="9"/>
  <c r="E44" i="12" s="1"/>
  <c r="D44" i="12"/>
  <c r="E16" i="9"/>
  <c r="E16" i="12" s="1"/>
  <c r="D16" i="12"/>
  <c r="E79" i="9"/>
  <c r="E57" i="12" s="1"/>
  <c r="D57" i="12"/>
  <c r="H26" i="9"/>
  <c r="H26" i="12" s="1"/>
  <c r="G26" i="12"/>
  <c r="E96" i="9"/>
  <c r="E74" i="12" s="1"/>
  <c r="D74" i="12"/>
  <c r="E80" i="9"/>
  <c r="E58" i="12" s="1"/>
  <c r="D58" i="12"/>
  <c r="M29" i="9"/>
  <c r="M29" i="12" s="1"/>
  <c r="G29" i="12"/>
  <c r="E76" i="9"/>
  <c r="E54" i="12" s="1"/>
  <c r="D54" i="12"/>
  <c r="H76" i="9"/>
  <c r="M76" i="9"/>
  <c r="M54" i="12" s="1"/>
  <c r="G54" i="12"/>
  <c r="I47" i="12"/>
  <c r="I59" i="12" s="1"/>
  <c r="I81" i="9"/>
  <c r="F70" i="12"/>
  <c r="F72" i="12" s="1"/>
  <c r="F94" i="9"/>
  <c r="L71" i="9"/>
  <c r="L51" i="12" s="1"/>
  <c r="I31" i="9"/>
  <c r="I31" i="12" s="1"/>
  <c r="I32" i="9"/>
  <c r="I32" i="12" s="1"/>
  <c r="K74" i="9"/>
  <c r="K75" i="9"/>
  <c r="J47" i="9"/>
  <c r="K47" i="9"/>
  <c r="K47" i="12" s="1"/>
  <c r="K59" i="12" s="1"/>
  <c r="H38" i="9"/>
  <c r="H38" i="12" s="1"/>
  <c r="M38" i="9"/>
  <c r="M38" i="12" s="1"/>
  <c r="D27" i="9"/>
  <c r="D27" i="12" s="1"/>
  <c r="I27" i="9"/>
  <c r="I27" i="12" s="1"/>
  <c r="G44" i="9"/>
  <c r="I44" i="9"/>
  <c r="I44" i="12" s="1"/>
  <c r="G69" i="9"/>
  <c r="G49" i="12" s="1"/>
  <c r="L69" i="9"/>
  <c r="L49" i="12" s="1"/>
  <c r="F72" i="9"/>
  <c r="F52" i="12" s="1"/>
  <c r="L73" i="9"/>
  <c r="L53" i="12" s="1"/>
  <c r="D26" i="9"/>
  <c r="I26" i="9"/>
  <c r="G41" i="9"/>
  <c r="I41" i="12"/>
  <c r="I92" i="9"/>
  <c r="I70" i="12" s="1"/>
  <c r="I37" i="9"/>
  <c r="I37" i="12" s="1"/>
  <c r="I42" i="9"/>
  <c r="I42" i="12" s="1"/>
  <c r="L42" i="12" s="1"/>
  <c r="I34" i="9"/>
  <c r="I34" i="12" s="1"/>
  <c r="G93" i="9"/>
  <c r="G71" i="12" s="1"/>
  <c r="I93" i="9"/>
  <c r="I33" i="9"/>
  <c r="I33" i="12" s="1"/>
  <c r="I35" i="9"/>
  <c r="I35" i="12" s="1"/>
  <c r="D84" i="9"/>
  <c r="D62" i="12" s="1"/>
  <c r="I84" i="9"/>
  <c r="C40" i="9"/>
  <c r="C40" i="12" s="1"/>
  <c r="E49" i="9"/>
  <c r="E48" i="9" s="1"/>
  <c r="E48" i="12" s="1"/>
  <c r="D48" i="9"/>
  <c r="D48" i="12" s="1"/>
  <c r="F47" i="9"/>
  <c r="F47" i="12" s="1"/>
  <c r="C47" i="9"/>
  <c r="H86" i="9"/>
  <c r="H64" i="12" s="1"/>
  <c r="E69" i="9"/>
  <c r="E49" i="12" s="1"/>
  <c r="D17" i="9"/>
  <c r="G17" i="9"/>
  <c r="G21" i="9"/>
  <c r="E86" i="9"/>
  <c r="E64" i="12" s="1"/>
  <c r="D21" i="9"/>
  <c r="C28" i="9"/>
  <c r="C28" i="12" s="1"/>
  <c r="G37" i="9"/>
  <c r="G37" i="12" s="1"/>
  <c r="H13" i="9"/>
  <c r="G84" i="9"/>
  <c r="G35" i="9"/>
  <c r="G35" i="12" s="1"/>
  <c r="F40" i="9"/>
  <c r="F40" i="12" s="1"/>
  <c r="G27" i="9"/>
  <c r="H29" i="9"/>
  <c r="G42" i="9"/>
  <c r="G48" i="9"/>
  <c r="G48" i="12" s="1"/>
  <c r="G71" i="9"/>
  <c r="G51" i="12" s="1"/>
  <c r="G73" i="9"/>
  <c r="G53" i="12" s="1"/>
  <c r="G92" i="9"/>
  <c r="H31" i="9"/>
  <c r="H31" i="12" s="1"/>
  <c r="F36" i="9"/>
  <c r="F36" i="12" s="1"/>
  <c r="G33" i="9"/>
  <c r="G33" i="12" s="1"/>
  <c r="G32" i="9"/>
  <c r="G32" i="12" s="1"/>
  <c r="G34" i="9"/>
  <c r="G34" i="12" s="1"/>
  <c r="G98" i="9"/>
  <c r="F28" i="9"/>
  <c r="D31" i="9"/>
  <c r="D31" i="12" s="1"/>
  <c r="E35" i="9"/>
  <c r="E35" i="12" s="1"/>
  <c r="D71" i="9"/>
  <c r="D92" i="9"/>
  <c r="E13" i="9"/>
  <c r="E13" i="12" s="1"/>
  <c r="E14" i="9"/>
  <c r="E14" i="12" s="1"/>
  <c r="D32" i="9"/>
  <c r="D32" i="12" s="1"/>
  <c r="D98" i="9"/>
  <c r="D41" i="9"/>
  <c r="D93" i="9"/>
  <c r="D33" i="9"/>
  <c r="D37" i="9"/>
  <c r="D42" i="9"/>
  <c r="D73" i="9"/>
  <c r="D53" i="12" s="1"/>
  <c r="C83" i="9"/>
  <c r="H98" i="9" l="1"/>
  <c r="H21" i="9"/>
  <c r="E22" i="12"/>
  <c r="E21" i="12" s="1"/>
  <c r="E21" i="9"/>
  <c r="G17" i="12"/>
  <c r="D17" i="12"/>
  <c r="L41" i="12"/>
  <c r="D21" i="12"/>
  <c r="G44" i="12"/>
  <c r="G41" i="12"/>
  <c r="L40" i="12"/>
  <c r="L44" i="9"/>
  <c r="L44" i="12" s="1"/>
  <c r="M22" i="12"/>
  <c r="M21" i="12" s="1"/>
  <c r="M21" i="9"/>
  <c r="G76" i="12"/>
  <c r="N80" i="9"/>
  <c r="N58" i="12" s="1"/>
  <c r="H58" i="12"/>
  <c r="D76" i="12"/>
  <c r="H15" i="12"/>
  <c r="N15" i="9"/>
  <c r="N15" i="12" s="1"/>
  <c r="N85" i="9"/>
  <c r="N63" i="12" s="1"/>
  <c r="H63" i="12"/>
  <c r="N24" i="9"/>
  <c r="N24" i="12" s="1"/>
  <c r="H24" i="12"/>
  <c r="H57" i="12"/>
  <c r="N79" i="9"/>
  <c r="N57" i="12" s="1"/>
  <c r="E98" i="9"/>
  <c r="E17" i="12"/>
  <c r="J31" i="9"/>
  <c r="J31" i="12" s="1"/>
  <c r="N25" i="9"/>
  <c r="N25" i="12" s="1"/>
  <c r="H25" i="12"/>
  <c r="H22" i="12"/>
  <c r="N22" i="9"/>
  <c r="N29" i="9"/>
  <c r="N29" i="12" s="1"/>
  <c r="H29" i="12"/>
  <c r="H56" i="12"/>
  <c r="N78" i="9"/>
  <c r="N56" i="12" s="1"/>
  <c r="M13" i="12"/>
  <c r="M17" i="12" s="1"/>
  <c r="M17" i="9"/>
  <c r="H17" i="9"/>
  <c r="H13" i="12"/>
  <c r="N13" i="9"/>
  <c r="D36" i="9"/>
  <c r="D36" i="12" s="1"/>
  <c r="D37" i="12"/>
  <c r="G21" i="12"/>
  <c r="N97" i="9"/>
  <c r="N75" i="12" s="1"/>
  <c r="H75" i="12"/>
  <c r="N16" i="9"/>
  <c r="N16" i="12" s="1"/>
  <c r="H16" i="12"/>
  <c r="M74" i="12"/>
  <c r="M76" i="12" s="1"/>
  <c r="M98" i="9"/>
  <c r="E76" i="12"/>
  <c r="H23" i="12"/>
  <c r="N23" i="9"/>
  <c r="N23" i="12" s="1"/>
  <c r="H30" i="12"/>
  <c r="N30" i="9"/>
  <c r="N30" i="12" s="1"/>
  <c r="E92" i="9"/>
  <c r="E70" i="12" s="1"/>
  <c r="D70" i="12"/>
  <c r="N96" i="9"/>
  <c r="H74" i="12"/>
  <c r="E33" i="9"/>
  <c r="E33" i="12" s="1"/>
  <c r="D33" i="12"/>
  <c r="H27" i="9"/>
  <c r="H27" i="12" s="1"/>
  <c r="G27" i="12"/>
  <c r="E93" i="9"/>
  <c r="E71" i="12" s="1"/>
  <c r="D71" i="12"/>
  <c r="E41" i="9"/>
  <c r="E41" i="12" s="1"/>
  <c r="D41" i="12"/>
  <c r="H14" i="12"/>
  <c r="N14" i="9"/>
  <c r="N14" i="12" s="1"/>
  <c r="G83" i="9"/>
  <c r="G61" i="12" s="1"/>
  <c r="G62" i="12"/>
  <c r="F59" i="12"/>
  <c r="H54" i="12"/>
  <c r="N76" i="9"/>
  <c r="N54" i="12" s="1"/>
  <c r="M48" i="9"/>
  <c r="M48" i="12" s="1"/>
  <c r="C100" i="9"/>
  <c r="C47" i="12"/>
  <c r="J47" i="12"/>
  <c r="J59" i="12" s="1"/>
  <c r="J81" i="9"/>
  <c r="D47" i="9"/>
  <c r="D47" i="12" s="1"/>
  <c r="K81" i="9"/>
  <c r="F28" i="12"/>
  <c r="I62" i="12"/>
  <c r="I78" i="12" s="1"/>
  <c r="I100" i="9"/>
  <c r="I26" i="12"/>
  <c r="E27" i="9"/>
  <c r="E27" i="12" s="1"/>
  <c r="D26" i="12"/>
  <c r="L93" i="9"/>
  <c r="L71" i="12" s="1"/>
  <c r="I71" i="12"/>
  <c r="G70" i="12"/>
  <c r="H41" i="9"/>
  <c r="F81" i="9"/>
  <c r="F100" i="9"/>
  <c r="C94" i="9"/>
  <c r="C61" i="12"/>
  <c r="C72" i="12" s="1"/>
  <c r="D51" i="12"/>
  <c r="L31" i="9"/>
  <c r="L31" i="12" s="1"/>
  <c r="L37" i="9"/>
  <c r="E84" i="9"/>
  <c r="E62" i="12" s="1"/>
  <c r="H44" i="9"/>
  <c r="F39" i="12"/>
  <c r="E32" i="9"/>
  <c r="E32" i="12" s="1"/>
  <c r="L33" i="9"/>
  <c r="L33" i="12" s="1"/>
  <c r="J93" i="9"/>
  <c r="E71" i="9"/>
  <c r="E26" i="9"/>
  <c r="N38" i="9"/>
  <c r="N38" i="12" s="1"/>
  <c r="L32" i="9"/>
  <c r="L32" i="12" s="1"/>
  <c r="E42" i="9"/>
  <c r="E42" i="12" s="1"/>
  <c r="D42" i="12"/>
  <c r="G47" i="9"/>
  <c r="E31" i="9"/>
  <c r="E31" i="12" s="1"/>
  <c r="H42" i="9"/>
  <c r="H42" i="12" s="1"/>
  <c r="G42" i="12"/>
  <c r="J32" i="9"/>
  <c r="J32" i="12" s="1"/>
  <c r="L72" i="9"/>
  <c r="L52" i="12" s="1"/>
  <c r="N74" i="9"/>
  <c r="D72" i="9"/>
  <c r="D52" i="12" s="1"/>
  <c r="N75" i="9"/>
  <c r="L47" i="9"/>
  <c r="G72" i="9"/>
  <c r="G52" i="12" s="1"/>
  <c r="M73" i="9"/>
  <c r="M53" i="12" s="1"/>
  <c r="J37" i="9"/>
  <c r="I36" i="9"/>
  <c r="I36" i="12" s="1"/>
  <c r="H69" i="9"/>
  <c r="H49" i="12" s="1"/>
  <c r="M69" i="9"/>
  <c r="M49" i="12" s="1"/>
  <c r="H71" i="9"/>
  <c r="H51" i="12" s="1"/>
  <c r="M71" i="9"/>
  <c r="M51" i="12" s="1"/>
  <c r="L92" i="9"/>
  <c r="L70" i="12" s="1"/>
  <c r="J44" i="9"/>
  <c r="J44" i="12" s="1"/>
  <c r="J35" i="9"/>
  <c r="J35" i="12" s="1"/>
  <c r="H93" i="9"/>
  <c r="H71" i="12" s="1"/>
  <c r="J41" i="9"/>
  <c r="I40" i="9"/>
  <c r="I40" i="12" s="1"/>
  <c r="J33" i="9"/>
  <c r="J33" i="12" s="1"/>
  <c r="J34" i="9"/>
  <c r="J34" i="12" s="1"/>
  <c r="L27" i="9"/>
  <c r="L27" i="12" s="1"/>
  <c r="J27" i="9"/>
  <c r="H34" i="9"/>
  <c r="H34" i="12" s="1"/>
  <c r="L34" i="9"/>
  <c r="L26" i="9"/>
  <c r="J26" i="9"/>
  <c r="L35" i="9"/>
  <c r="L35" i="12" s="1"/>
  <c r="H35" i="9"/>
  <c r="H35" i="12" s="1"/>
  <c r="J84" i="9"/>
  <c r="L84" i="9"/>
  <c r="J42" i="9"/>
  <c r="G36" i="9"/>
  <c r="G36" i="12" s="1"/>
  <c r="H92" i="9"/>
  <c r="H33" i="9"/>
  <c r="H33" i="12" s="1"/>
  <c r="I28" i="9"/>
  <c r="I28" i="12" s="1"/>
  <c r="D83" i="9"/>
  <c r="C81" i="9"/>
  <c r="C99" i="9" s="1"/>
  <c r="I83" i="9"/>
  <c r="H73" i="9"/>
  <c r="H53" i="12" s="1"/>
  <c r="E17" i="9"/>
  <c r="G28" i="9"/>
  <c r="H32" i="9"/>
  <c r="H32" i="12" s="1"/>
  <c r="H37" i="9"/>
  <c r="H37" i="12" s="1"/>
  <c r="G40" i="9"/>
  <c r="G40" i="12" s="1"/>
  <c r="H84" i="9"/>
  <c r="H48" i="9"/>
  <c r="D28" i="9"/>
  <c r="D28" i="12" s="1"/>
  <c r="D40" i="9"/>
  <c r="D40" i="12" s="1"/>
  <c r="E47" i="9"/>
  <c r="E47" i="12" s="1"/>
  <c r="E73" i="9"/>
  <c r="E53" i="12" s="1"/>
  <c r="E37" i="9"/>
  <c r="G94" i="9" l="1"/>
  <c r="H76" i="12"/>
  <c r="J41" i="12"/>
  <c r="M41" i="12" s="1"/>
  <c r="M41" i="9"/>
  <c r="M40" i="9" s="1"/>
  <c r="H21" i="12"/>
  <c r="L39" i="12"/>
  <c r="M40" i="12"/>
  <c r="H41" i="12"/>
  <c r="M44" i="9"/>
  <c r="M44" i="12" s="1"/>
  <c r="H44" i="12"/>
  <c r="K31" i="9"/>
  <c r="K31" i="12" s="1"/>
  <c r="N74" i="12"/>
  <c r="N76" i="12" s="1"/>
  <c r="N98" i="9"/>
  <c r="N13" i="12"/>
  <c r="N17" i="12" s="1"/>
  <c r="N17" i="9"/>
  <c r="M31" i="9"/>
  <c r="M31" i="12" s="1"/>
  <c r="H17" i="12"/>
  <c r="E36" i="9"/>
  <c r="E36" i="12" s="1"/>
  <c r="E37" i="12"/>
  <c r="N22" i="12"/>
  <c r="N21" i="12" s="1"/>
  <c r="N21" i="9"/>
  <c r="H83" i="9"/>
  <c r="H61" i="12" s="1"/>
  <c r="H62" i="12"/>
  <c r="G72" i="12"/>
  <c r="D59" i="12"/>
  <c r="H48" i="12"/>
  <c r="N48" i="9"/>
  <c r="N48" i="12" s="1"/>
  <c r="F78" i="12"/>
  <c r="D81" i="9"/>
  <c r="D99" i="9" s="1"/>
  <c r="C78" i="12"/>
  <c r="C59" i="12"/>
  <c r="D100" i="9"/>
  <c r="J28" i="9"/>
  <c r="J28" i="12" s="1"/>
  <c r="C39" i="12"/>
  <c r="C45" i="12" s="1"/>
  <c r="M93" i="9"/>
  <c r="M71" i="12" s="1"/>
  <c r="J71" i="12"/>
  <c r="G47" i="12"/>
  <c r="G59" i="12" s="1"/>
  <c r="G100" i="9"/>
  <c r="G81" i="9"/>
  <c r="L26" i="12"/>
  <c r="H70" i="12"/>
  <c r="G28" i="12"/>
  <c r="L83" i="9"/>
  <c r="L62" i="12"/>
  <c r="K33" i="9"/>
  <c r="K33" i="12" s="1"/>
  <c r="N31" i="9"/>
  <c r="N31" i="12" s="1"/>
  <c r="J26" i="12"/>
  <c r="L100" i="9"/>
  <c r="L81" i="9"/>
  <c r="L47" i="12"/>
  <c r="L59" i="12" s="1"/>
  <c r="J62" i="12"/>
  <c r="J83" i="9"/>
  <c r="J100" i="9"/>
  <c r="M37" i="9"/>
  <c r="J37" i="12"/>
  <c r="L28" i="9"/>
  <c r="L28" i="12" s="1"/>
  <c r="L34" i="12"/>
  <c r="H40" i="9"/>
  <c r="H40" i="12" s="1"/>
  <c r="K27" i="9"/>
  <c r="K27" i="12" s="1"/>
  <c r="J27" i="12"/>
  <c r="K92" i="9"/>
  <c r="K70" i="12" s="1"/>
  <c r="J70" i="12"/>
  <c r="E26" i="12"/>
  <c r="L36" i="9"/>
  <c r="L36" i="12" s="1"/>
  <c r="L37" i="12"/>
  <c r="F45" i="9"/>
  <c r="F99" i="9" s="1"/>
  <c r="D61" i="12"/>
  <c r="D72" i="12" s="1"/>
  <c r="D94" i="9"/>
  <c r="C45" i="9"/>
  <c r="I61" i="12"/>
  <c r="I72" i="12" s="1"/>
  <c r="I94" i="9"/>
  <c r="K26" i="9"/>
  <c r="N26" i="9" s="1"/>
  <c r="K37" i="9"/>
  <c r="K37" i="12" s="1"/>
  <c r="E51" i="12"/>
  <c r="E100" i="9"/>
  <c r="E28" i="9"/>
  <c r="E28" i="12" s="1"/>
  <c r="K41" i="9"/>
  <c r="M92" i="9"/>
  <c r="M70" i="12" s="1"/>
  <c r="M27" i="9"/>
  <c r="M27" i="12" s="1"/>
  <c r="K35" i="9"/>
  <c r="K35" i="12" s="1"/>
  <c r="M32" i="9"/>
  <c r="M32" i="12" s="1"/>
  <c r="K44" i="9"/>
  <c r="K44" i="12" s="1"/>
  <c r="J36" i="9"/>
  <c r="J36" i="12" s="1"/>
  <c r="K93" i="9"/>
  <c r="K71" i="12" s="1"/>
  <c r="M35" i="9"/>
  <c r="M35" i="12" s="1"/>
  <c r="N69" i="9"/>
  <c r="N49" i="12" s="1"/>
  <c r="K42" i="9"/>
  <c r="K42" i="12" s="1"/>
  <c r="N42" i="12" s="1"/>
  <c r="J42" i="12"/>
  <c r="M42" i="12" s="1"/>
  <c r="M34" i="9"/>
  <c r="M34" i="12" s="1"/>
  <c r="K32" i="9"/>
  <c r="K32" i="12" s="1"/>
  <c r="I39" i="12"/>
  <c r="N71" i="9"/>
  <c r="N51" i="12" s="1"/>
  <c r="E83" i="9"/>
  <c r="F45" i="12"/>
  <c r="F77" i="12" s="1"/>
  <c r="M84" i="9"/>
  <c r="M62" i="12" s="1"/>
  <c r="D45" i="9"/>
  <c r="E40" i="9"/>
  <c r="E40" i="12" s="1"/>
  <c r="M47" i="9"/>
  <c r="G39" i="12"/>
  <c r="M33" i="9"/>
  <c r="M33" i="12" s="1"/>
  <c r="M26" i="9"/>
  <c r="D78" i="12"/>
  <c r="M72" i="9"/>
  <c r="M52" i="12" s="1"/>
  <c r="E72" i="9"/>
  <c r="E52" i="12" s="1"/>
  <c r="K34" i="9"/>
  <c r="K34" i="12" s="1"/>
  <c r="H72" i="9"/>
  <c r="H52" i="12" s="1"/>
  <c r="N73" i="9"/>
  <c r="N53" i="12" s="1"/>
  <c r="K84" i="9"/>
  <c r="H47" i="9"/>
  <c r="H36" i="9"/>
  <c r="H36" i="12" s="1"/>
  <c r="H28" i="9"/>
  <c r="J40" i="9"/>
  <c r="J40" i="12" s="1"/>
  <c r="K41" i="12" l="1"/>
  <c r="N41" i="12" s="1"/>
  <c r="N41" i="9"/>
  <c r="N40" i="9" s="1"/>
  <c r="N44" i="9"/>
  <c r="N44" i="12" s="1"/>
  <c r="M39" i="12"/>
  <c r="H72" i="12"/>
  <c r="H94" i="9"/>
  <c r="E81" i="9"/>
  <c r="E59" i="12"/>
  <c r="G78" i="12"/>
  <c r="C77" i="12"/>
  <c r="N34" i="9"/>
  <c r="N34" i="12" s="1"/>
  <c r="K36" i="9"/>
  <c r="K36" i="12" s="1"/>
  <c r="K26" i="12"/>
  <c r="L45" i="9"/>
  <c r="N26" i="12"/>
  <c r="M81" i="9"/>
  <c r="M100" i="9"/>
  <c r="M47" i="12"/>
  <c r="M59" i="12" s="1"/>
  <c r="N27" i="9"/>
  <c r="N27" i="12" s="1"/>
  <c r="D39" i="12"/>
  <c r="D45" i="12" s="1"/>
  <c r="D77" i="12" s="1"/>
  <c r="N37" i="9"/>
  <c r="E61" i="12"/>
  <c r="E72" i="12" s="1"/>
  <c r="E94" i="9"/>
  <c r="N33" i="9"/>
  <c r="N33" i="12" s="1"/>
  <c r="M36" i="9"/>
  <c r="M36" i="12" s="1"/>
  <c r="M37" i="12"/>
  <c r="L94" i="9"/>
  <c r="L61" i="12"/>
  <c r="L72" i="12" s="1"/>
  <c r="M26" i="12"/>
  <c r="G45" i="9"/>
  <c r="G99" i="9" s="1"/>
  <c r="N35" i="9"/>
  <c r="N35" i="12" s="1"/>
  <c r="H100" i="9"/>
  <c r="H47" i="12"/>
  <c r="H59" i="12" s="1"/>
  <c r="H81" i="9"/>
  <c r="K62" i="12"/>
  <c r="K100" i="9"/>
  <c r="J94" i="9"/>
  <c r="J61" i="12"/>
  <c r="J72" i="12" s="1"/>
  <c r="H28" i="12"/>
  <c r="K40" i="9"/>
  <c r="K40" i="12" s="1"/>
  <c r="N92" i="9"/>
  <c r="N70" i="12" s="1"/>
  <c r="H39" i="12"/>
  <c r="I45" i="9"/>
  <c r="I99" i="9" s="1"/>
  <c r="M28" i="9"/>
  <c r="M28" i="12" s="1"/>
  <c r="J78" i="12"/>
  <c r="E78" i="12"/>
  <c r="N32" i="9"/>
  <c r="M83" i="9"/>
  <c r="N84" i="9"/>
  <c r="N62" i="12" s="1"/>
  <c r="G45" i="12"/>
  <c r="G77" i="12" s="1"/>
  <c r="N47" i="9"/>
  <c r="N93" i="9"/>
  <c r="N71" i="12" s="1"/>
  <c r="K28" i="9"/>
  <c r="K28" i="12" s="1"/>
  <c r="E39" i="12"/>
  <c r="L45" i="12"/>
  <c r="I45" i="12"/>
  <c r="I77" i="12" s="1"/>
  <c r="L78" i="12"/>
  <c r="N72" i="9"/>
  <c r="N52" i="12" s="1"/>
  <c r="K83" i="9"/>
  <c r="N40" i="12" l="1"/>
  <c r="N39" i="12"/>
  <c r="M78" i="12"/>
  <c r="M45" i="9"/>
  <c r="H78" i="12"/>
  <c r="E45" i="9"/>
  <c r="H45" i="12"/>
  <c r="H77" i="12" s="1"/>
  <c r="N36" i="9"/>
  <c r="N36" i="12" s="1"/>
  <c r="N37" i="12"/>
  <c r="H45" i="9"/>
  <c r="H99" i="9" s="1"/>
  <c r="K39" i="12"/>
  <c r="N28" i="9"/>
  <c r="N28" i="12" s="1"/>
  <c r="N32" i="12"/>
  <c r="J39" i="12"/>
  <c r="J45" i="9"/>
  <c r="J99" i="9" s="1"/>
  <c r="L99" i="9"/>
  <c r="K94" i="9"/>
  <c r="K61" i="12"/>
  <c r="K72" i="12" s="1"/>
  <c r="M94" i="9"/>
  <c r="M99" i="9" s="1"/>
  <c r="M61" i="12"/>
  <c r="M72" i="12" s="1"/>
  <c r="N81" i="9"/>
  <c r="N100" i="9"/>
  <c r="N47" i="12"/>
  <c r="N59" i="12" s="1"/>
  <c r="K45" i="9"/>
  <c r="K99" i="9" s="1"/>
  <c r="K78" i="12"/>
  <c r="N83" i="9"/>
  <c r="L77" i="12"/>
  <c r="E45" i="12"/>
  <c r="E77" i="12" s="1"/>
  <c r="N45" i="9" l="1"/>
  <c r="N78" i="12"/>
  <c r="N94" i="9"/>
  <c r="N61" i="12"/>
  <c r="N72" i="12" s="1"/>
  <c r="J45" i="12"/>
  <c r="J77" i="12" s="1"/>
  <c r="M45" i="12"/>
  <c r="M77" i="12" s="1"/>
  <c r="K45" i="12"/>
  <c r="K77" i="12" s="1"/>
  <c r="N45" i="12"/>
  <c r="N77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58" authorId="0" shapeId="0" xr:uid="{D96794A1-01BD-49C0-8320-047CB00F1DAF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NR-AA2
</t>
        </r>
      </text>
    </comment>
    <comment ref="C68" authorId="0" shapeId="0" xr:uid="{AF53CB2B-BE86-4FFB-8B6D-1109AB6FB1B7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NE -46555,08
</t>
        </r>
      </text>
    </comment>
  </commentList>
</comments>
</file>

<file path=xl/sharedStrings.xml><?xml version="1.0" encoding="utf-8"?>
<sst xmlns="http://schemas.openxmlformats.org/spreadsheetml/2006/main" count="485" uniqueCount="143">
  <si>
    <t>Beneficiar: UAT COMUNA SARMASAG</t>
  </si>
  <si>
    <t>Proiectant: SC ONE DESIGN SRL</t>
  </si>
  <si>
    <t>Executant: SC OBERHAUSER INVEST SRL</t>
  </si>
  <si>
    <t>al obiectivului de investiţii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</si>
  <si>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</si>
  <si>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</si>
  <si>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</si>
  <si>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</si>
  <si>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</si>
  <si>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</si>
  <si>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</si>
  <si>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</si>
  <si>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</si>
  <si>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</si>
  <si>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</si>
  <si>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</si>
  <si>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</si>
  <si>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</si>
  <si>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</si>
  <si>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</si>
  <si>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</si>
  <si>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</si>
  <si>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</si>
  <si>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</si>
  <si>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</si>
  <si>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</si>
  <si>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</si>
  <si>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</si>
  <si>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</si>
  <si>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</si>
  <si>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</si>
  <si>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</si>
  <si>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</si>
  <si>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</si>
  <si>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</si>
  <si>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</si>
  <si>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</si>
  <si>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</si>
  <si>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</si>
  <si>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</si>
  <si>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</si>
  <si>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</si>
  <si>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</si>
  <si>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</si>
  <si>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</si>
  <si>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</si>
  <si>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</si>
  <si>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</si>
  <si>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</si>
  <si>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</si>
  <si>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</si>
  <si>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</si>
  <si>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</si>
  <si>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</si>
  <si>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</si>
  <si>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</si>
  <si>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</si>
  <si>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</si>
  <si>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</si>
  <si>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</si>
  <si>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</si>
  <si>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</si>
  <si>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4.1.1. Construcţii şi instalaţii conform oferta DALI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</si>
  <si>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</si>
  <si>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</si>
  <si>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</si>
  <si>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</si>
  <si>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</si>
  <si>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</si>
  <si>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</si>
  <si>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</si>
  <si>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</si>
  <si>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</si>
  <si>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</si>
  <si>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</si>
  <si>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</si>
  <si>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</si>
  <si>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</si>
  <si>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</si>
  <si>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</si>
  <si>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</si>
  <si>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</si>
  <si>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</si>
  <si>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</si>
  <si>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</si>
  <si>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</si>
  <si>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</si>
  <si>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</si>
  <si>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</si>
  <si>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</si>
  <si>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</si>
  <si>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</si>
  <si>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</si>
  <si>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</si>
  <si>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</si>
  <si>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</si>
  <si>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</si>
  <si>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</si>
  <si>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</si>
  <si>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</si>
  <si>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</si>
  <si>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</si>
  <si>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</si>
  <si>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</si>
  <si>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</si>
  <si>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</si>
  <si>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</si>
  <si>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</si>
  <si>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3.5.3. Studiu de fezabilitate/documentaţie de avizare a lucrărilor de intervenţii</t>
  </si>
  <si>
    <t>OBIECTIV: REABILITARE ENERGETICĂ MODERATĂ A CLĂDIRILOR REZIDENȚIALE MULTIFAMILIALE DIN COMUNA SARMASAG - 6</t>
  </si>
  <si>
    <t xml:space="preserve">DEVIZ GENERAL </t>
  </si>
  <si>
    <t>REABILITARE ENERGETICĂ MODERATĂ A CLĂDIRILOR REZIDENȚIALE MULTIFAMILIALE DIN COMUNA SARMASAG - 6</t>
  </si>
  <si>
    <t>Tamplarie interioara si exterioara Minerilor M9</t>
  </si>
  <si>
    <t>Interventii si termoizolatii la fatada Minerilor M9</t>
  </si>
  <si>
    <t>Acoperis Minerilor M9</t>
  </si>
  <si>
    <t>Instalatii iluminat Minerilor M9</t>
  </si>
  <si>
    <t>Sisteme alternative de producere a energiei Minerilor M9</t>
  </si>
  <si>
    <t>Repararea trotuarelor de protectie Minerilor M9</t>
  </si>
  <si>
    <t>Ventilare naturala Minerilor M9</t>
  </si>
  <si>
    <t>Desfaceri si desfintari Minerilor M9</t>
  </si>
  <si>
    <t>Lucrari necesare suplimentare fata de DALI Minerilor M9</t>
  </si>
  <si>
    <t>Tamplarie interioara si exterioara Minerilor M10</t>
  </si>
  <si>
    <t>Interventii si termoizolatii la fatada Minerilor M10</t>
  </si>
  <si>
    <t>Acoperis Minerilor M10</t>
  </si>
  <si>
    <t>Instalatii iluminat Minerilor M10</t>
  </si>
  <si>
    <t>Sisteme alternative de producere a energiei Minerilor M10</t>
  </si>
  <si>
    <t>Repararea trotuarelor de protectie Minerilor M10</t>
  </si>
  <si>
    <t>Ventilare naturala Minerilor M10</t>
  </si>
  <si>
    <t>Desfaceri si desfintari Minerilor M10</t>
  </si>
  <si>
    <t>Lucrari necesare suplimentare fata de DALI Minerilor M10</t>
  </si>
  <si>
    <t>4.1.1.1. Construcţii şi instalaţii conform oferta DALI _ M9</t>
  </si>
  <si>
    <t>4.1.1.2. Construcţii şi instalaţii conform oferta DALI _ M10</t>
  </si>
  <si>
    <t>4.3.1.1. Echipamente Minerilor M9</t>
  </si>
  <si>
    <t>4.3.1.2. Echipamente Minerilor M10</t>
  </si>
  <si>
    <t>DEVIZ GENERAL - NEELIGIBIL</t>
  </si>
  <si>
    <t>Valoare totală actualizata</t>
  </si>
  <si>
    <t>Valoare executată până la data de 31.07.2025 cu TVA 19%</t>
  </si>
  <si>
    <t>DEVIZ GENERAL - ELIGIBIL</t>
  </si>
  <si>
    <t>4.1.3.  Ajustare pret</t>
  </si>
  <si>
    <t>4.3.3. Ajustare pret</t>
  </si>
  <si>
    <t>4.1.3. Ajustare pret</t>
  </si>
  <si>
    <t>3.8.3. Asistenta tehnica de specialitate expert extern cooptat receptie lucrari</t>
  </si>
  <si>
    <t>Valoare executata de la data de 01.08.2025 cu TVA 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</si>
</sst>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420">
    <xf numFmtId="0" fontId="0" fillId="0" borderId="0" xfId="0"/>
    <xf numFmtId="0" fontId="4" fillId="0" borderId="0" xfId="0" applyFont="1"/>
    <xf numFmtId="0" fontId="5" fillId="0" borderId="0" xfId="0" applyFont="1"/>
    <xf numFmtId="4" fontId="7" fillId="0" borderId="28" xfId="0" applyNumberFormat="1" applyFont="1" applyBorder="1"/>
    <xf numFmtId="4" fontId="8" fillId="0" borderId="28" xfId="0" applyNumberFormat="1" applyFont="1" applyBorder="1"/>
    <xf numFmtId="0" fontId="8" fillId="5" borderId="28" xfId="0" applyFont="1" applyFill="1" applyBorder="1"/>
    <xf numFmtId="0" fontId="3" fillId="0" borderId="0" xfId="0" applyFont="1"/>
    <xf numFmtId="4" fontId="7" fillId="4" borderId="28" xfId="0" applyNumberFormat="1" applyFont="1" applyFill="1" applyBorder="1"/>
    <xf numFmtId="4" fontId="7" fillId="4" borderId="29" xfId="0" applyNumberFormat="1" applyFont="1" applyFill="1" applyBorder="1"/>
    <xf numFmtId="4" fontId="7" fillId="4" borderId="28" xfId="2" applyNumberFormat="1" applyFont="1" applyFill="1" applyBorder="1"/>
    <xf numFmtId="0" fontId="9" fillId="0" borderId="0" xfId="0" applyFont="1"/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3" fillId="0" borderId="15" xfId="0" quotePrefix="1" applyFont="1" applyBorder="1" applyAlignment="1">
      <alignment horizontal="center" vertical="center"/>
    </xf>
    <xf numFmtId="0" fontId="13" fillId="0" borderId="18" xfId="0" quotePrefix="1" applyFont="1" applyBorder="1" applyAlignment="1">
      <alignment vertical="center"/>
    </xf>
    <xf numFmtId="0" fontId="13" fillId="0" borderId="19" xfId="0" applyFont="1" applyBorder="1"/>
    <xf numFmtId="4" fontId="13" fillId="0" borderId="19" xfId="2" applyNumberFormat="1" applyFont="1" applyFill="1" applyBorder="1"/>
    <xf numFmtId="4" fontId="13" fillId="0" borderId="19" xfId="0" applyNumberFormat="1" applyFont="1" applyBorder="1"/>
    <xf numFmtId="0" fontId="13" fillId="0" borderId="21" xfId="0" quotePrefix="1" applyFont="1" applyBorder="1" applyAlignment="1">
      <alignment vertical="center"/>
    </xf>
    <xf numFmtId="0" fontId="13" fillId="0" borderId="22" xfId="0" applyFont="1" applyBorder="1"/>
    <xf numFmtId="4" fontId="13" fillId="0" borderId="22" xfId="2" applyNumberFormat="1" applyFont="1" applyFill="1" applyBorder="1"/>
    <xf numFmtId="4" fontId="13" fillId="0" borderId="22" xfId="0" applyNumberFormat="1" applyFont="1" applyBorder="1"/>
    <xf numFmtId="0" fontId="13" fillId="0" borderId="22" xfId="0" applyFont="1" applyBorder="1" applyAlignment="1">
      <alignment wrapText="1"/>
    </xf>
    <xf numFmtId="4" fontId="12" fillId="0" borderId="12" xfId="0" applyNumberFormat="1" applyFont="1" applyBorder="1"/>
    <xf numFmtId="4" fontId="12" fillId="0" borderId="13" xfId="0" applyNumberFormat="1" applyFont="1" applyBorder="1"/>
    <xf numFmtId="0" fontId="13" fillId="0" borderId="27" xfId="0" quotePrefix="1" applyFont="1" applyBorder="1" applyAlignment="1">
      <alignment vertical="center"/>
    </xf>
    <xf numFmtId="0" fontId="13" fillId="0" borderId="28" xfId="0" applyFont="1" applyBorder="1"/>
    <xf numFmtId="4" fontId="13" fillId="0" borderId="28" xfId="2" applyNumberFormat="1" applyFont="1" applyFill="1" applyBorder="1"/>
    <xf numFmtId="4" fontId="13" fillId="0" borderId="28" xfId="0" applyNumberFormat="1" applyFont="1" applyBorder="1"/>
    <xf numFmtId="0" fontId="13" fillId="0" borderId="28" xfId="0" applyFont="1" applyBorder="1" applyAlignment="1">
      <alignment wrapText="1"/>
    </xf>
    <xf numFmtId="0" fontId="13" fillId="5" borderId="27" xfId="0" quotePrefix="1" applyFont="1" applyFill="1" applyBorder="1" applyAlignment="1">
      <alignment vertical="center"/>
    </xf>
    <xf numFmtId="0" fontId="13" fillId="5" borderId="28" xfId="0" applyFont="1" applyFill="1" applyBorder="1" applyAlignment="1">
      <alignment wrapText="1"/>
    </xf>
    <xf numFmtId="4" fontId="13" fillId="5" borderId="28" xfId="0" applyNumberFormat="1" applyFont="1" applyFill="1" applyBorder="1"/>
    <xf numFmtId="0" fontId="13" fillId="5" borderId="18" xfId="0" quotePrefix="1" applyFont="1" applyFill="1" applyBorder="1" applyAlignment="1">
      <alignment vertical="center"/>
    </xf>
    <xf numFmtId="0" fontId="13" fillId="5" borderId="19" xfId="0" applyFont="1" applyFill="1" applyBorder="1" applyAlignment="1">
      <alignment wrapText="1"/>
    </xf>
    <xf numFmtId="4" fontId="13" fillId="5" borderId="19" xfId="0" applyNumberFormat="1" applyFont="1" applyFill="1" applyBorder="1"/>
    <xf numFmtId="0" fontId="13" fillId="5" borderId="21" xfId="0" quotePrefix="1" applyFont="1" applyFill="1" applyBorder="1" applyAlignment="1">
      <alignment vertical="center"/>
    </xf>
    <xf numFmtId="0" fontId="13" fillId="5" borderId="22" xfId="0" applyFont="1" applyFill="1" applyBorder="1" applyAlignment="1">
      <alignment wrapText="1"/>
    </xf>
    <xf numFmtId="4" fontId="13" fillId="5" borderId="22" xfId="2" applyNumberFormat="1" applyFont="1" applyFill="1" applyBorder="1"/>
    <xf numFmtId="4" fontId="13" fillId="5" borderId="22" xfId="0" applyNumberFormat="1" applyFont="1" applyFill="1" applyBorder="1"/>
    <xf numFmtId="4" fontId="13" fillId="5" borderId="28" xfId="2" applyNumberFormat="1" applyFont="1" applyFill="1" applyBorder="1"/>
    <xf numFmtId="4" fontId="13" fillId="5" borderId="19" xfId="2" applyNumberFormat="1" applyFont="1" applyFill="1" applyBorder="1"/>
    <xf numFmtId="0" fontId="13" fillId="5" borderId="28" xfId="0" applyFont="1" applyFill="1" applyBorder="1"/>
    <xf numFmtId="4" fontId="12" fillId="5" borderId="28" xfId="0" applyNumberFormat="1" applyFont="1" applyFill="1" applyBorder="1"/>
    <xf numFmtId="0" fontId="13" fillId="0" borderId="19" xfId="0" applyFont="1" applyBorder="1" applyAlignment="1">
      <alignment wrapText="1"/>
    </xf>
    <xf numFmtId="4" fontId="7" fillId="0" borderId="28" xfId="2" applyNumberFormat="1" applyFont="1" applyFill="1" applyBorder="1"/>
    <xf numFmtId="0" fontId="13" fillId="0" borderId="28" xfId="0" applyFont="1" applyBorder="1" applyAlignment="1">
      <alignment vertical="top" wrapText="1"/>
    </xf>
    <xf numFmtId="4" fontId="13" fillId="0" borderId="28" xfId="1" applyNumberFormat="1" applyFont="1" applyFill="1" applyBorder="1"/>
    <xf numFmtId="4" fontId="13" fillId="0" borderId="19" xfId="1" applyNumberFormat="1" applyFont="1" applyFill="1" applyBorder="1"/>
    <xf numFmtId="0" fontId="13" fillId="0" borderId="0" xfId="0" applyFont="1" applyAlignment="1">
      <alignment wrapText="1"/>
    </xf>
    <xf numFmtId="4" fontId="12" fillId="0" borderId="34" xfId="0" applyNumberFormat="1" applyFont="1" applyBorder="1"/>
    <xf numFmtId="0" fontId="12" fillId="4" borderId="9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 wrapText="1"/>
    </xf>
    <xf numFmtId="0" fontId="13" fillId="4" borderId="15" xfId="0" quotePrefix="1" applyFont="1" applyFill="1" applyBorder="1" applyAlignment="1">
      <alignment horizontal="center" vertical="center"/>
    </xf>
    <xf numFmtId="0" fontId="0" fillId="4" borderId="28" xfId="0" applyFill="1" applyBorder="1"/>
    <xf numFmtId="4" fontId="13" fillId="4" borderId="19" xfId="2" applyNumberFormat="1" applyFont="1" applyFill="1" applyBorder="1"/>
    <xf numFmtId="4" fontId="13" fillId="4" borderId="19" xfId="0" applyNumberFormat="1" applyFont="1" applyFill="1" applyBorder="1"/>
    <xf numFmtId="4" fontId="13" fillId="4" borderId="20" xfId="0" applyNumberFormat="1" applyFont="1" applyFill="1" applyBorder="1"/>
    <xf numFmtId="4" fontId="13" fillId="4" borderId="22" xfId="0" applyNumberFormat="1" applyFont="1" applyFill="1" applyBorder="1"/>
    <xf numFmtId="4" fontId="13" fillId="4" borderId="23" xfId="0" applyNumberFormat="1" applyFont="1" applyFill="1" applyBorder="1"/>
    <xf numFmtId="4" fontId="12" fillId="4" borderId="12" xfId="0" applyNumberFormat="1" applyFont="1" applyFill="1" applyBorder="1"/>
    <xf numFmtId="4" fontId="12" fillId="4" borderId="24" xfId="0" applyNumberFormat="1" applyFont="1" applyFill="1" applyBorder="1"/>
    <xf numFmtId="4" fontId="12" fillId="4" borderId="13" xfId="0" applyNumberFormat="1" applyFont="1" applyFill="1" applyBorder="1"/>
    <xf numFmtId="4" fontId="12" fillId="4" borderId="14" xfId="0" applyNumberFormat="1" applyFont="1" applyFill="1" applyBorder="1"/>
    <xf numFmtId="4" fontId="12" fillId="4" borderId="28" xfId="0" applyNumberFormat="1" applyFont="1" applyFill="1" applyBorder="1"/>
    <xf numFmtId="4" fontId="13" fillId="4" borderId="28" xfId="2" applyNumberFormat="1" applyFont="1" applyFill="1" applyBorder="1"/>
    <xf numFmtId="4" fontId="13" fillId="4" borderId="28" xfId="0" applyNumberFormat="1" applyFont="1" applyFill="1" applyBorder="1"/>
    <xf numFmtId="4" fontId="13" fillId="4" borderId="29" xfId="0" applyNumberFormat="1" applyFont="1" applyFill="1" applyBorder="1"/>
    <xf numFmtId="4" fontId="13" fillId="4" borderId="28" xfId="1" applyNumberFormat="1" applyFont="1" applyFill="1" applyBorder="1"/>
    <xf numFmtId="4" fontId="13" fillId="4" borderId="19" xfId="1" applyNumberFormat="1" applyFont="1" applyFill="1" applyBorder="1"/>
    <xf numFmtId="4" fontId="12" fillId="4" borderId="34" xfId="0" applyNumberFormat="1" applyFont="1" applyFill="1" applyBorder="1"/>
    <xf numFmtId="0" fontId="7" fillId="0" borderId="27" xfId="0" quotePrefix="1" applyFont="1" applyBorder="1" applyAlignment="1">
      <alignment vertical="center"/>
    </xf>
    <xf numFmtId="0" fontId="7" fillId="0" borderId="28" xfId="0" applyFont="1" applyBorder="1"/>
    <xf numFmtId="0" fontId="12" fillId="6" borderId="9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 wrapText="1"/>
    </xf>
    <xf numFmtId="0" fontId="13" fillId="6" borderId="15" xfId="0" quotePrefix="1" applyFont="1" applyFill="1" applyBorder="1" applyAlignment="1">
      <alignment horizontal="center" vertical="center"/>
    </xf>
    <xf numFmtId="0" fontId="0" fillId="6" borderId="28" xfId="0" applyFill="1" applyBorder="1"/>
    <xf numFmtId="4" fontId="13" fillId="6" borderId="19" xfId="2" applyNumberFormat="1" applyFont="1" applyFill="1" applyBorder="1"/>
    <xf numFmtId="4" fontId="13" fillId="6" borderId="19" xfId="0" applyNumberFormat="1" applyFont="1" applyFill="1" applyBorder="1"/>
    <xf numFmtId="4" fontId="13" fillId="6" borderId="20" xfId="0" applyNumberFormat="1" applyFont="1" applyFill="1" applyBorder="1"/>
    <xf numFmtId="4" fontId="13" fillId="6" borderId="22" xfId="0" applyNumberFormat="1" applyFont="1" applyFill="1" applyBorder="1"/>
    <xf numFmtId="4" fontId="13" fillId="6" borderId="23" xfId="0" applyNumberFormat="1" applyFont="1" applyFill="1" applyBorder="1"/>
    <xf numFmtId="4" fontId="12" fillId="6" borderId="12" xfId="0" applyNumberFormat="1" applyFont="1" applyFill="1" applyBorder="1"/>
    <xf numFmtId="4" fontId="12" fillId="6" borderId="24" xfId="0" applyNumberFormat="1" applyFont="1" applyFill="1" applyBorder="1"/>
    <xf numFmtId="0" fontId="0" fillId="6" borderId="0" xfId="0" applyFill="1"/>
    <xf numFmtId="4" fontId="12" fillId="6" borderId="13" xfId="0" applyNumberFormat="1" applyFont="1" applyFill="1" applyBorder="1"/>
    <xf numFmtId="4" fontId="12" fillId="6" borderId="14" xfId="0" applyNumberFormat="1" applyFont="1" applyFill="1" applyBorder="1"/>
    <xf numFmtId="4" fontId="12" fillId="6" borderId="28" xfId="0" applyNumberFormat="1" applyFont="1" applyFill="1" applyBorder="1"/>
    <xf numFmtId="4" fontId="13" fillId="6" borderId="28" xfId="2" applyNumberFormat="1" applyFont="1" applyFill="1" applyBorder="1"/>
    <xf numFmtId="4" fontId="13" fillId="6" borderId="28" xfId="0" applyNumberFormat="1" applyFont="1" applyFill="1" applyBorder="1"/>
    <xf numFmtId="4" fontId="13" fillId="6" borderId="29" xfId="0" applyNumberFormat="1" applyFont="1" applyFill="1" applyBorder="1"/>
    <xf numFmtId="4" fontId="7" fillId="6" borderId="28" xfId="2" applyNumberFormat="1" applyFont="1" applyFill="1" applyBorder="1"/>
    <xf numFmtId="4" fontId="7" fillId="6" borderId="28" xfId="0" applyNumberFormat="1" applyFont="1" applyFill="1" applyBorder="1"/>
    <xf numFmtId="4" fontId="7" fillId="6" borderId="29" xfId="0" applyNumberFormat="1" applyFont="1" applyFill="1" applyBorder="1"/>
    <xf numFmtId="4" fontId="13" fillId="6" borderId="28" xfId="1" applyNumberFormat="1" applyFont="1" applyFill="1" applyBorder="1"/>
    <xf numFmtId="4" fontId="13" fillId="6" borderId="19" xfId="1" applyNumberFormat="1" applyFont="1" applyFill="1" applyBorder="1"/>
    <xf numFmtId="4" fontId="12" fillId="6" borderId="34" xfId="0" applyNumberFormat="1" applyFont="1" applyFill="1" applyBorder="1"/>
    <xf numFmtId="0" fontId="0" fillId="5" borderId="0" xfId="0" applyFill="1"/>
    <xf numFmtId="4" fontId="3" fillId="0" borderId="0" xfId="0" applyNumberFormat="1" applyFont="1"/>
    <xf numFmtId="4" fontId="0" fillId="0" borderId="0" xfId="0" applyNumberFormat="1"/>
    <xf numFmtId="4" fontId="8" fillId="4" borderId="28" xfId="0" applyNumberFormat="1" applyFont="1" applyFill="1" applyBorder="1"/>
    <xf numFmtId="4" fontId="8" fillId="4" borderId="29" xfId="0" applyNumberFormat="1" applyFont="1" applyFill="1" applyBorder="1"/>
    <xf numFmtId="0" fontId="12" fillId="7" borderId="9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/>
    </xf>
    <xf numFmtId="0" fontId="12" fillId="7" borderId="14" xfId="0" applyFont="1" applyFill="1" applyBorder="1" applyAlignment="1">
      <alignment horizontal="center" vertical="center" wrapText="1"/>
    </xf>
    <xf numFmtId="0" fontId="13" fillId="7" borderId="15" xfId="0" quotePrefix="1" applyFont="1" applyFill="1" applyBorder="1" applyAlignment="1">
      <alignment horizontal="center" vertical="center"/>
    </xf>
    <xf numFmtId="0" fontId="0" fillId="7" borderId="28" xfId="0" applyFill="1" applyBorder="1"/>
    <xf numFmtId="4" fontId="13" fillId="7" borderId="19" xfId="2" applyNumberFormat="1" applyFont="1" applyFill="1" applyBorder="1"/>
    <xf numFmtId="4" fontId="13" fillId="7" borderId="19" xfId="0" applyNumberFormat="1" applyFont="1" applyFill="1" applyBorder="1"/>
    <xf numFmtId="4" fontId="13" fillId="7" borderId="20" xfId="0" applyNumberFormat="1" applyFont="1" applyFill="1" applyBorder="1"/>
    <xf numFmtId="4" fontId="13" fillId="7" borderId="22" xfId="2" applyNumberFormat="1" applyFont="1" applyFill="1" applyBorder="1"/>
    <xf numFmtId="4" fontId="12" fillId="7" borderId="12" xfId="0" applyNumberFormat="1" applyFont="1" applyFill="1" applyBorder="1"/>
    <xf numFmtId="4" fontId="12" fillId="7" borderId="24" xfId="0" applyNumberFormat="1" applyFont="1" applyFill="1" applyBorder="1"/>
    <xf numFmtId="4" fontId="12" fillId="7" borderId="13" xfId="0" applyNumberFormat="1" applyFont="1" applyFill="1" applyBorder="1"/>
    <xf numFmtId="4" fontId="12" fillId="7" borderId="14" xfId="0" applyNumberFormat="1" applyFont="1" applyFill="1" applyBorder="1"/>
    <xf numFmtId="4" fontId="12" fillId="7" borderId="28" xfId="0" applyNumberFormat="1" applyFont="1" applyFill="1" applyBorder="1"/>
    <xf numFmtId="4" fontId="13" fillId="7" borderId="28" xfId="2" applyNumberFormat="1" applyFont="1" applyFill="1" applyBorder="1"/>
    <xf numFmtId="4" fontId="13" fillId="7" borderId="28" xfId="0" applyNumberFormat="1" applyFont="1" applyFill="1" applyBorder="1"/>
    <xf numFmtId="4" fontId="13" fillId="7" borderId="29" xfId="0" applyNumberFormat="1" applyFont="1" applyFill="1" applyBorder="1"/>
    <xf numFmtId="4" fontId="7" fillId="7" borderId="28" xfId="2" applyNumberFormat="1" applyFont="1" applyFill="1" applyBorder="1"/>
    <xf numFmtId="4" fontId="13" fillId="7" borderId="28" xfId="1" applyNumberFormat="1" applyFont="1" applyFill="1" applyBorder="1"/>
    <xf numFmtId="4" fontId="13" fillId="7" borderId="19" xfId="1" applyNumberFormat="1" applyFont="1" applyFill="1" applyBorder="1"/>
    <xf numFmtId="4" fontId="12" fillId="7" borderId="34" xfId="0" applyNumberFormat="1" applyFont="1" applyFill="1" applyBorder="1"/>
    <xf numFmtId="4" fontId="13" fillId="6" borderId="18" xfId="2" applyNumberFormat="1" applyFont="1" applyFill="1" applyBorder="1"/>
    <xf numFmtId="4" fontId="8" fillId="7" borderId="28" xfId="2" applyNumberFormat="1" applyFont="1" applyFill="1" applyBorder="1"/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3" fillId="0" borderId="42" xfId="0" quotePrefix="1" applyFont="1" applyBorder="1" applyAlignment="1">
      <alignment horizontal="center" vertical="center"/>
    </xf>
    <xf numFmtId="4" fontId="12" fillId="0" borderId="43" xfId="0" applyNumberFormat="1" applyFont="1" applyBorder="1"/>
    <xf numFmtId="4" fontId="12" fillId="0" borderId="41" xfId="0" applyNumberFormat="1" applyFont="1" applyBorder="1"/>
    <xf numFmtId="4" fontId="12" fillId="0" borderId="45" xfId="0" applyNumberFormat="1" applyFont="1" applyBorder="1"/>
    <xf numFmtId="4" fontId="8" fillId="0" borderId="28" xfId="2" applyNumberFormat="1" applyFont="1" applyFill="1" applyBorder="1"/>
    <xf numFmtId="0" fontId="12" fillId="4" borderId="46" xfId="0" applyFont="1" applyFill="1" applyBorder="1" applyAlignment="1">
      <alignment horizontal="center" vertical="center" wrapText="1"/>
    </xf>
    <xf numFmtId="0" fontId="12" fillId="4" borderId="47" xfId="0" applyFont="1" applyFill="1" applyBorder="1" applyAlignment="1">
      <alignment horizontal="center" vertical="center" wrapText="1"/>
    </xf>
    <xf numFmtId="0" fontId="13" fillId="4" borderId="35" xfId="0" quotePrefix="1" applyFont="1" applyFill="1" applyBorder="1" applyAlignment="1">
      <alignment horizontal="center" vertical="center"/>
    </xf>
    <xf numFmtId="0" fontId="13" fillId="4" borderId="34" xfId="0" quotePrefix="1" applyFont="1" applyFill="1" applyBorder="1" applyAlignment="1">
      <alignment horizontal="center" vertical="center"/>
    </xf>
    <xf numFmtId="0" fontId="13" fillId="4" borderId="49" xfId="0" quotePrefix="1" applyFont="1" applyFill="1" applyBorder="1" applyAlignment="1">
      <alignment horizontal="center" vertical="center"/>
    </xf>
    <xf numFmtId="0" fontId="0" fillId="4" borderId="39" xfId="0" applyFill="1" applyBorder="1"/>
    <xf numFmtId="0" fontId="0" fillId="4" borderId="48" xfId="0" applyFill="1" applyBorder="1"/>
    <xf numFmtId="4" fontId="12" fillId="4" borderId="11" xfId="0" applyNumberFormat="1" applyFont="1" applyFill="1" applyBorder="1"/>
    <xf numFmtId="4" fontId="12" fillId="4" borderId="47" xfId="0" applyNumberFormat="1" applyFont="1" applyFill="1" applyBorder="1"/>
    <xf numFmtId="4" fontId="8" fillId="4" borderId="28" xfId="2" applyNumberFormat="1" applyFont="1" applyFill="1" applyBorder="1"/>
    <xf numFmtId="4" fontId="12" fillId="4" borderId="35" xfId="0" applyNumberFormat="1" applyFont="1" applyFill="1" applyBorder="1"/>
    <xf numFmtId="4" fontId="12" fillId="4" borderId="49" xfId="0" applyNumberFormat="1" applyFont="1" applyFill="1" applyBorder="1"/>
    <xf numFmtId="0" fontId="12" fillId="7" borderId="46" xfId="0" applyFont="1" applyFill="1" applyBorder="1" applyAlignment="1">
      <alignment horizontal="center" vertical="center" wrapText="1"/>
    </xf>
    <xf numFmtId="0" fontId="12" fillId="7" borderId="47" xfId="0" applyFont="1" applyFill="1" applyBorder="1" applyAlignment="1">
      <alignment horizontal="center" vertical="center" wrapText="1"/>
    </xf>
    <xf numFmtId="0" fontId="13" fillId="7" borderId="35" xfId="0" quotePrefix="1" applyFont="1" applyFill="1" applyBorder="1" applyAlignment="1">
      <alignment horizontal="center" vertical="center"/>
    </xf>
    <xf numFmtId="0" fontId="13" fillId="7" borderId="34" xfId="0" quotePrefix="1" applyFont="1" applyFill="1" applyBorder="1" applyAlignment="1">
      <alignment horizontal="center" vertical="center"/>
    </xf>
    <xf numFmtId="0" fontId="13" fillId="7" borderId="49" xfId="0" quotePrefix="1" applyFont="1" applyFill="1" applyBorder="1" applyAlignment="1">
      <alignment horizontal="center" vertical="center"/>
    </xf>
    <xf numFmtId="0" fontId="0" fillId="7" borderId="39" xfId="0" applyFill="1" applyBorder="1"/>
    <xf numFmtId="0" fontId="0" fillId="7" borderId="48" xfId="0" applyFill="1" applyBorder="1"/>
    <xf numFmtId="4" fontId="12" fillId="7" borderId="11" xfId="0" applyNumberFormat="1" applyFont="1" applyFill="1" applyBorder="1"/>
    <xf numFmtId="4" fontId="12" fillId="7" borderId="47" xfId="0" applyNumberFormat="1" applyFont="1" applyFill="1" applyBorder="1"/>
    <xf numFmtId="4" fontId="12" fillId="7" borderId="35" xfId="0" applyNumberFormat="1" applyFont="1" applyFill="1" applyBorder="1"/>
    <xf numFmtId="4" fontId="12" fillId="7" borderId="49" xfId="0" applyNumberFormat="1" applyFont="1" applyFill="1" applyBorder="1"/>
    <xf numFmtId="0" fontId="12" fillId="6" borderId="46" xfId="0" applyFont="1" applyFill="1" applyBorder="1" applyAlignment="1">
      <alignment horizontal="center" vertical="center" wrapText="1"/>
    </xf>
    <xf numFmtId="0" fontId="12" fillId="6" borderId="47" xfId="0" applyFont="1" applyFill="1" applyBorder="1" applyAlignment="1">
      <alignment horizontal="center" vertical="center" wrapText="1"/>
    </xf>
    <xf numFmtId="0" fontId="13" fillId="6" borderId="34" xfId="0" quotePrefix="1" applyFont="1" applyFill="1" applyBorder="1" applyAlignment="1">
      <alignment horizontal="center" vertical="center"/>
    </xf>
    <xf numFmtId="0" fontId="0" fillId="6" borderId="39" xfId="0" applyFill="1" applyBorder="1"/>
    <xf numFmtId="0" fontId="0" fillId="6" borderId="48" xfId="0" applyFill="1" applyBorder="1"/>
    <xf numFmtId="4" fontId="12" fillId="6" borderId="11" xfId="0" applyNumberFormat="1" applyFont="1" applyFill="1" applyBorder="1"/>
    <xf numFmtId="4" fontId="12" fillId="6" borderId="47" xfId="0" applyNumberFormat="1" applyFont="1" applyFill="1" applyBorder="1"/>
    <xf numFmtId="4" fontId="8" fillId="6" borderId="28" xfId="2" applyNumberFormat="1" applyFont="1" applyFill="1" applyBorder="1"/>
    <xf numFmtId="4" fontId="12" fillId="6" borderId="35" xfId="0" applyNumberFormat="1" applyFont="1" applyFill="1" applyBorder="1"/>
    <xf numFmtId="4" fontId="12" fillId="6" borderId="49" xfId="0" applyNumberFormat="1" applyFont="1" applyFill="1" applyBorder="1"/>
    <xf numFmtId="4" fontId="7" fillId="7" borderId="28" xfId="0" applyNumberFormat="1" applyFont="1" applyFill="1" applyBorder="1"/>
    <xf numFmtId="4" fontId="7" fillId="7" borderId="29" xfId="0" applyNumberFormat="1" applyFont="1" applyFill="1" applyBorder="1"/>
    <xf numFmtId="0" fontId="7" fillId="0" borderId="21" xfId="0" quotePrefix="1" applyFont="1" applyBorder="1" applyAlignment="1">
      <alignment vertical="center"/>
    </xf>
    <xf numFmtId="0" fontId="7" fillId="0" borderId="22" xfId="0" applyFont="1" applyBorder="1" applyAlignment="1">
      <alignment wrapText="1"/>
    </xf>
    <xf numFmtId="4" fontId="7" fillId="0" borderId="22" xfId="2" applyNumberFormat="1" applyFont="1" applyFill="1" applyBorder="1"/>
    <xf numFmtId="4" fontId="7" fillId="0" borderId="22" xfId="0" applyNumberFormat="1" applyFont="1" applyBorder="1"/>
    <xf numFmtId="4" fontId="7" fillId="4" borderId="22" xfId="0" applyNumberFormat="1" applyFont="1" applyFill="1" applyBorder="1"/>
    <xf numFmtId="4" fontId="7" fillId="4" borderId="23" xfId="0" applyNumberFormat="1" applyFont="1" applyFill="1" applyBorder="1"/>
    <xf numFmtId="4" fontId="7" fillId="6" borderId="38" xfId="0" applyNumberFormat="1" applyFont="1" applyFill="1" applyBorder="1"/>
    <xf numFmtId="4" fontId="7" fillId="6" borderId="23" xfId="0" applyNumberFormat="1" applyFont="1" applyFill="1" applyBorder="1"/>
    <xf numFmtId="4" fontId="7" fillId="7" borderId="22" xfId="2" applyNumberFormat="1" applyFont="1" applyFill="1" applyBorder="1"/>
    <xf numFmtId="0" fontId="7" fillId="0" borderId="22" xfId="0" applyFont="1" applyBorder="1"/>
    <xf numFmtId="4" fontId="7" fillId="0" borderId="19" xfId="2" applyNumberFormat="1" applyFont="1" applyFill="1" applyBorder="1"/>
    <xf numFmtId="4" fontId="7" fillId="4" borderId="19" xfId="2" applyNumberFormat="1" applyFont="1" applyFill="1" applyBorder="1"/>
    <xf numFmtId="4" fontId="7" fillId="6" borderId="37" xfId="0" applyNumberFormat="1" applyFont="1" applyFill="1" applyBorder="1"/>
    <xf numFmtId="0" fontId="7" fillId="0" borderId="30" xfId="0" quotePrefix="1" applyFont="1" applyBorder="1" applyAlignment="1">
      <alignment vertical="center"/>
    </xf>
    <xf numFmtId="0" fontId="7" fillId="0" borderId="31" xfId="0" applyFont="1" applyBorder="1"/>
    <xf numFmtId="4" fontId="7" fillId="0" borderId="31" xfId="0" applyNumberFormat="1" applyFont="1" applyBorder="1"/>
    <xf numFmtId="4" fontId="7" fillId="4" borderId="31" xfId="0" applyNumberFormat="1" applyFont="1" applyFill="1" applyBorder="1"/>
    <xf numFmtId="4" fontId="7" fillId="6" borderId="31" xfId="0" applyNumberFormat="1" applyFont="1" applyFill="1" applyBorder="1"/>
    <xf numFmtId="4" fontId="7" fillId="7" borderId="31" xfId="0" applyNumberFormat="1" applyFont="1" applyFill="1" applyBorder="1"/>
    <xf numFmtId="0" fontId="7" fillId="5" borderId="21" xfId="0" quotePrefix="1" applyFont="1" applyFill="1" applyBorder="1" applyAlignment="1">
      <alignment vertical="center"/>
    </xf>
    <xf numFmtId="0" fontId="7" fillId="5" borderId="22" xfId="0" applyFont="1" applyFill="1" applyBorder="1" applyAlignment="1">
      <alignment wrapText="1"/>
    </xf>
    <xf numFmtId="4" fontId="7" fillId="0" borderId="37" xfId="2" applyNumberFormat="1" applyFont="1" applyFill="1" applyBorder="1"/>
    <xf numFmtId="4" fontId="7" fillId="5" borderId="22" xfId="0" applyNumberFormat="1" applyFont="1" applyFill="1" applyBorder="1"/>
    <xf numFmtId="4" fontId="7" fillId="4" borderId="37" xfId="2" applyNumberFormat="1" applyFont="1" applyFill="1" applyBorder="1"/>
    <xf numFmtId="4" fontId="7" fillId="6" borderId="37" xfId="2" applyNumberFormat="1" applyFont="1" applyFill="1" applyBorder="1"/>
    <xf numFmtId="4" fontId="7" fillId="6" borderId="22" xfId="0" applyNumberFormat="1" applyFont="1" applyFill="1" applyBorder="1"/>
    <xf numFmtId="4" fontId="7" fillId="7" borderId="37" xfId="2" applyNumberFormat="1" applyFont="1" applyFill="1" applyBorder="1"/>
    <xf numFmtId="0" fontId="7" fillId="5" borderId="30" xfId="0" quotePrefix="1" applyFont="1" applyFill="1" applyBorder="1" applyAlignment="1">
      <alignment vertical="center"/>
    </xf>
    <xf numFmtId="0" fontId="7" fillId="5" borderId="31" xfId="0" applyFont="1" applyFill="1" applyBorder="1" applyAlignment="1">
      <alignment wrapText="1"/>
    </xf>
    <xf numFmtId="4" fontId="7" fillId="5" borderId="31" xfId="0" applyNumberFormat="1" applyFont="1" applyFill="1" applyBorder="1"/>
    <xf numFmtId="4" fontId="7" fillId="4" borderId="32" xfId="0" applyNumberFormat="1" applyFont="1" applyFill="1" applyBorder="1"/>
    <xf numFmtId="4" fontId="7" fillId="6" borderId="32" xfId="0" applyNumberFormat="1" applyFont="1" applyFill="1" applyBorder="1"/>
    <xf numFmtId="4" fontId="7" fillId="7" borderId="32" xfId="0" applyNumberFormat="1" applyFont="1" applyFill="1" applyBorder="1"/>
    <xf numFmtId="0" fontId="8" fillId="0" borderId="27" xfId="0" quotePrefix="1" applyFont="1" applyBorder="1" applyAlignment="1">
      <alignment vertical="center"/>
    </xf>
    <xf numFmtId="0" fontId="8" fillId="0" borderId="28" xfId="0" applyFont="1" applyBorder="1"/>
    <xf numFmtId="4" fontId="8" fillId="6" borderId="28" xfId="0" applyNumberFormat="1" applyFont="1" applyFill="1" applyBorder="1"/>
    <xf numFmtId="4" fontId="8" fillId="6" borderId="29" xfId="0" applyNumberFormat="1" applyFont="1" applyFill="1" applyBorder="1"/>
    <xf numFmtId="0" fontId="7" fillId="0" borderId="33" xfId="0" applyFont="1" applyBorder="1" applyAlignment="1">
      <alignment wrapText="1"/>
    </xf>
    <xf numFmtId="0" fontId="7" fillId="0" borderId="31" xfId="0" applyFont="1" applyBorder="1" applyAlignment="1">
      <alignment wrapText="1"/>
    </xf>
    <xf numFmtId="4" fontId="7" fillId="0" borderId="44" xfId="0" applyNumberFormat="1" applyFont="1" applyBorder="1"/>
    <xf numFmtId="4" fontId="7" fillId="4" borderId="27" xfId="0" applyNumberFormat="1" applyFont="1" applyFill="1" applyBorder="1"/>
    <xf numFmtId="4" fontId="7" fillId="6" borderId="27" xfId="0" applyNumberFormat="1" applyFont="1" applyFill="1" applyBorder="1"/>
    <xf numFmtId="4" fontId="7" fillId="7" borderId="27" xfId="0" applyNumberFormat="1" applyFont="1" applyFill="1" applyBorder="1"/>
    <xf numFmtId="4" fontId="7" fillId="6" borderId="19" xfId="2" applyNumberFormat="1" applyFont="1" applyFill="1" applyBorder="1"/>
    <xf numFmtId="4" fontId="7" fillId="7" borderId="19" xfId="2" applyNumberFormat="1" applyFont="1" applyFill="1" applyBorder="1"/>
    <xf numFmtId="4" fontId="7" fillId="0" borderId="38" xfId="2" applyNumberFormat="1" applyFont="1" applyFill="1" applyBorder="1"/>
    <xf numFmtId="4" fontId="7" fillId="4" borderId="38" xfId="2" applyNumberFormat="1" applyFont="1" applyFill="1" applyBorder="1"/>
    <xf numFmtId="4" fontId="7" fillId="6" borderId="38" xfId="2" applyNumberFormat="1" applyFont="1" applyFill="1" applyBorder="1"/>
    <xf numFmtId="4" fontId="7" fillId="7" borderId="38" xfId="2" applyNumberFormat="1" applyFont="1" applyFill="1" applyBorder="1"/>
    <xf numFmtId="0" fontId="3" fillId="5" borderId="0" xfId="0" applyFont="1" applyFill="1"/>
    <xf numFmtId="0" fontId="8" fillId="0" borderId="0" xfId="0" applyFont="1"/>
    <xf numFmtId="0" fontId="8" fillId="0" borderId="28" xfId="0" applyFont="1" applyBorder="1" applyAlignment="1">
      <alignment wrapText="1"/>
    </xf>
    <xf numFmtId="0" fontId="8" fillId="0" borderId="28" xfId="0" applyFont="1" applyBorder="1" applyAlignment="1">
      <alignment horizontal="left" wrapText="1"/>
    </xf>
    <xf numFmtId="0" fontId="13" fillId="6" borderId="62" xfId="0" quotePrefix="1" applyFont="1" applyFill="1" applyBorder="1" applyAlignment="1">
      <alignment horizontal="center" vertical="center"/>
    </xf>
    <xf numFmtId="0" fontId="13" fillId="6" borderId="63" xfId="0" quotePrefix="1" applyFont="1" applyFill="1" applyBorder="1" applyAlignment="1">
      <alignment horizontal="center" vertical="center"/>
    </xf>
    <xf numFmtId="0" fontId="0" fillId="6" borderId="27" xfId="0" applyFill="1" applyBorder="1"/>
    <xf numFmtId="0" fontId="0" fillId="6" borderId="29" xfId="0" applyFill="1" applyBorder="1"/>
    <xf numFmtId="4" fontId="13" fillId="6" borderId="21" xfId="2" applyNumberFormat="1" applyFont="1" applyFill="1" applyBorder="1"/>
    <xf numFmtId="4" fontId="13" fillId="6" borderId="27" xfId="2" applyNumberFormat="1" applyFont="1" applyFill="1" applyBorder="1"/>
    <xf numFmtId="4" fontId="7" fillId="6" borderId="21" xfId="2" applyNumberFormat="1" applyFont="1" applyFill="1" applyBorder="1"/>
    <xf numFmtId="4" fontId="7" fillId="6" borderId="30" xfId="0" applyNumberFormat="1" applyFont="1" applyFill="1" applyBorder="1"/>
    <xf numFmtId="4" fontId="7" fillId="6" borderId="64" xfId="2" applyNumberFormat="1" applyFont="1" applyFill="1" applyBorder="1"/>
    <xf numFmtId="4" fontId="12" fillId="6" borderId="27" xfId="0" applyNumberFormat="1" applyFont="1" applyFill="1" applyBorder="1"/>
    <xf numFmtId="4" fontId="12" fillId="6" borderId="29" xfId="0" applyNumberFormat="1" applyFont="1" applyFill="1" applyBorder="1"/>
    <xf numFmtId="4" fontId="8" fillId="6" borderId="27" xfId="2" applyNumberFormat="1" applyFont="1" applyFill="1" applyBorder="1"/>
    <xf numFmtId="4" fontId="8" fillId="6" borderId="29" xfId="2" applyNumberFormat="1" applyFont="1" applyFill="1" applyBorder="1"/>
    <xf numFmtId="4" fontId="13" fillId="0" borderId="51" xfId="0" applyNumberFormat="1" applyFont="1" applyBorder="1"/>
    <xf numFmtId="4" fontId="13" fillId="0" borderId="52" xfId="0" applyNumberFormat="1" applyFont="1" applyBorder="1"/>
    <xf numFmtId="4" fontId="13" fillId="0" borderId="44" xfId="0" applyNumberFormat="1" applyFont="1" applyBorder="1"/>
    <xf numFmtId="4" fontId="7" fillId="0" borderId="52" xfId="0" applyNumberFormat="1" applyFont="1" applyBorder="1"/>
    <xf numFmtId="4" fontId="7" fillId="0" borderId="53" xfId="0" applyNumberFormat="1" applyFont="1" applyBorder="1"/>
    <xf numFmtId="4" fontId="13" fillId="5" borderId="44" xfId="0" applyNumberFormat="1" applyFont="1" applyFill="1" applyBorder="1"/>
    <xf numFmtId="4" fontId="13" fillId="5" borderId="51" xfId="0" applyNumberFormat="1" applyFont="1" applyFill="1" applyBorder="1"/>
    <xf numFmtId="4" fontId="7" fillId="5" borderId="52" xfId="0" applyNumberFormat="1" applyFont="1" applyFill="1" applyBorder="1"/>
    <xf numFmtId="4" fontId="7" fillId="5" borderId="53" xfId="0" applyNumberFormat="1" applyFont="1" applyFill="1" applyBorder="1"/>
    <xf numFmtId="4" fontId="12" fillId="5" borderId="44" xfId="0" applyNumberFormat="1" applyFont="1" applyFill="1" applyBorder="1"/>
    <xf numFmtId="4" fontId="8" fillId="0" borderId="44" xfId="2" applyNumberFormat="1" applyFont="1" applyFill="1" applyBorder="1"/>
    <xf numFmtId="4" fontId="8" fillId="0" borderId="44" xfId="0" applyNumberFormat="1" applyFont="1" applyBorder="1"/>
    <xf numFmtId="4" fontId="13" fillId="5" borderId="52" xfId="0" applyNumberFormat="1" applyFont="1" applyFill="1" applyBorder="1"/>
    <xf numFmtId="0" fontId="13" fillId="4" borderId="62" xfId="0" quotePrefix="1" applyFont="1" applyFill="1" applyBorder="1" applyAlignment="1">
      <alignment horizontal="center" vertical="center"/>
    </xf>
    <xf numFmtId="0" fontId="13" fillId="4" borderId="63" xfId="0" quotePrefix="1" applyFont="1" applyFill="1" applyBorder="1" applyAlignment="1">
      <alignment horizontal="center" vertical="center"/>
    </xf>
    <xf numFmtId="0" fontId="0" fillId="4" borderId="27" xfId="0" applyFill="1" applyBorder="1"/>
    <xf numFmtId="0" fontId="0" fillId="4" borderId="29" xfId="0" applyFill="1" applyBorder="1"/>
    <xf numFmtId="4" fontId="13" fillId="4" borderId="18" xfId="2" applyNumberFormat="1" applyFont="1" applyFill="1" applyBorder="1"/>
    <xf numFmtId="4" fontId="13" fillId="4" borderId="21" xfId="2" applyNumberFormat="1" applyFont="1" applyFill="1" applyBorder="1"/>
    <xf numFmtId="0" fontId="0" fillId="4" borderId="0" xfId="0" applyFill="1"/>
    <xf numFmtId="4" fontId="13" fillId="4" borderId="27" xfId="2" applyNumberFormat="1" applyFont="1" applyFill="1" applyBorder="1"/>
    <xf numFmtId="4" fontId="7" fillId="4" borderId="21" xfId="2" applyNumberFormat="1" applyFont="1" applyFill="1" applyBorder="1"/>
    <xf numFmtId="4" fontId="7" fillId="4" borderId="18" xfId="2" applyNumberFormat="1" applyFont="1" applyFill="1" applyBorder="1"/>
    <xf numFmtId="4" fontId="7" fillId="4" borderId="30" xfId="0" applyNumberFormat="1" applyFont="1" applyFill="1" applyBorder="1"/>
    <xf numFmtId="4" fontId="7" fillId="4" borderId="64" xfId="2" applyNumberFormat="1" applyFont="1" applyFill="1" applyBorder="1"/>
    <xf numFmtId="4" fontId="12" fillId="4" borderId="27" xfId="0" applyNumberFormat="1" applyFont="1" applyFill="1" applyBorder="1"/>
    <xf numFmtId="4" fontId="12" fillId="4" borderId="29" xfId="0" applyNumberFormat="1" applyFont="1" applyFill="1" applyBorder="1"/>
    <xf numFmtId="4" fontId="8" fillId="4" borderId="27" xfId="2" applyNumberFormat="1" applyFont="1" applyFill="1" applyBorder="1"/>
    <xf numFmtId="4" fontId="8" fillId="4" borderId="29" xfId="2" applyNumberFormat="1" applyFont="1" applyFill="1" applyBorder="1"/>
    <xf numFmtId="0" fontId="13" fillId="7" borderId="62" xfId="0" quotePrefix="1" applyFont="1" applyFill="1" applyBorder="1" applyAlignment="1">
      <alignment horizontal="center" vertical="center"/>
    </xf>
    <xf numFmtId="0" fontId="13" fillId="7" borderId="63" xfId="0" quotePrefix="1" applyFont="1" applyFill="1" applyBorder="1" applyAlignment="1">
      <alignment horizontal="center" vertical="center"/>
    </xf>
    <xf numFmtId="0" fontId="0" fillId="7" borderId="27" xfId="0" applyFill="1" applyBorder="1"/>
    <xf numFmtId="0" fontId="0" fillId="7" borderId="29" xfId="0" applyFill="1" applyBorder="1"/>
    <xf numFmtId="4" fontId="13" fillId="7" borderId="18" xfId="2" applyNumberFormat="1" applyFont="1" applyFill="1" applyBorder="1"/>
    <xf numFmtId="4" fontId="13" fillId="7" borderId="20" xfId="2" applyNumberFormat="1" applyFont="1" applyFill="1" applyBorder="1"/>
    <xf numFmtId="0" fontId="0" fillId="7" borderId="0" xfId="0" applyFill="1"/>
    <xf numFmtId="4" fontId="13" fillId="7" borderId="27" xfId="2" applyNumberFormat="1" applyFont="1" applyFill="1" applyBorder="1"/>
    <xf numFmtId="4" fontId="13" fillId="7" borderId="29" xfId="2" applyNumberFormat="1" applyFont="1" applyFill="1" applyBorder="1"/>
    <xf numFmtId="4" fontId="7" fillId="7" borderId="21" xfId="2" applyNumberFormat="1" applyFont="1" applyFill="1" applyBorder="1"/>
    <xf numFmtId="4" fontId="7" fillId="7" borderId="23" xfId="2" applyNumberFormat="1" applyFont="1" applyFill="1" applyBorder="1"/>
    <xf numFmtId="4" fontId="7" fillId="7" borderId="30" xfId="0" applyNumberFormat="1" applyFont="1" applyFill="1" applyBorder="1"/>
    <xf numFmtId="4" fontId="7" fillId="7" borderId="64" xfId="2" applyNumberFormat="1" applyFont="1" applyFill="1" applyBorder="1"/>
    <xf numFmtId="4" fontId="7" fillId="7" borderId="65" xfId="2" applyNumberFormat="1" applyFont="1" applyFill="1" applyBorder="1"/>
    <xf numFmtId="4" fontId="12" fillId="7" borderId="27" xfId="0" applyNumberFormat="1" applyFont="1" applyFill="1" applyBorder="1"/>
    <xf numFmtId="4" fontId="12" fillId="7" borderId="29" xfId="0" applyNumberFormat="1" applyFont="1" applyFill="1" applyBorder="1"/>
    <xf numFmtId="4" fontId="8" fillId="7" borderId="27" xfId="2" applyNumberFormat="1" applyFont="1" applyFill="1" applyBorder="1"/>
    <xf numFmtId="4" fontId="8" fillId="7" borderId="29" xfId="2" applyNumberFormat="1" applyFont="1" applyFill="1" applyBorder="1"/>
    <xf numFmtId="4" fontId="13" fillId="7" borderId="21" xfId="2" applyNumberFormat="1" applyFont="1" applyFill="1" applyBorder="1"/>
    <xf numFmtId="4" fontId="13" fillId="7" borderId="23" xfId="2" applyNumberFormat="1" applyFont="1" applyFill="1" applyBorder="1"/>
    <xf numFmtId="0" fontId="12" fillId="6" borderId="54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13" fillId="6" borderId="55" xfId="0" quotePrefix="1" applyFont="1" applyFill="1" applyBorder="1" applyAlignment="1">
      <alignment horizontal="center" vertical="center"/>
    </xf>
    <xf numFmtId="0" fontId="0" fillId="6" borderId="56" xfId="0" applyFill="1" applyBorder="1"/>
    <xf numFmtId="4" fontId="13" fillId="6" borderId="57" xfId="2" applyNumberFormat="1" applyFont="1" applyFill="1" applyBorder="1"/>
    <xf numFmtId="4" fontId="13" fillId="6" borderId="58" xfId="2" applyNumberFormat="1" applyFont="1" applyFill="1" applyBorder="1"/>
    <xf numFmtId="4" fontId="12" fillId="6" borderId="36" xfId="0" applyNumberFormat="1" applyFont="1" applyFill="1" applyBorder="1"/>
    <xf numFmtId="4" fontId="12" fillId="6" borderId="26" xfId="0" applyNumberFormat="1" applyFont="1" applyFill="1" applyBorder="1"/>
    <xf numFmtId="4" fontId="7" fillId="6" borderId="56" xfId="0" applyNumberFormat="1" applyFont="1" applyFill="1" applyBorder="1"/>
    <xf numFmtId="4" fontId="13" fillId="6" borderId="56" xfId="2" applyNumberFormat="1" applyFont="1" applyFill="1" applyBorder="1"/>
    <xf numFmtId="4" fontId="7" fillId="6" borderId="58" xfId="2" applyNumberFormat="1" applyFont="1" applyFill="1" applyBorder="1"/>
    <xf numFmtId="4" fontId="7" fillId="6" borderId="59" xfId="0" applyNumberFormat="1" applyFont="1" applyFill="1" applyBorder="1"/>
    <xf numFmtId="4" fontId="7" fillId="6" borderId="60" xfId="2" applyNumberFormat="1" applyFont="1" applyFill="1" applyBorder="1"/>
    <xf numFmtId="4" fontId="12" fillId="6" borderId="56" xfId="0" applyNumberFormat="1" applyFont="1" applyFill="1" applyBorder="1"/>
    <xf numFmtId="4" fontId="8" fillId="6" borderId="56" xfId="2" applyNumberFormat="1" applyFont="1" applyFill="1" applyBorder="1"/>
    <xf numFmtId="4" fontId="12" fillId="6" borderId="61" xfId="0" applyNumberFormat="1" applyFont="1" applyFill="1" applyBorder="1"/>
    <xf numFmtId="0" fontId="12" fillId="6" borderId="40" xfId="0" applyFont="1" applyFill="1" applyBorder="1" applyAlignment="1">
      <alignment horizontal="center" vertical="center" wrapText="1"/>
    </xf>
    <xf numFmtId="0" fontId="12" fillId="6" borderId="41" xfId="0" applyFont="1" applyFill="1" applyBorder="1" applyAlignment="1">
      <alignment horizontal="center" vertical="center" wrapText="1"/>
    </xf>
    <xf numFmtId="0" fontId="13" fillId="6" borderId="42" xfId="0" quotePrefix="1" applyFont="1" applyFill="1" applyBorder="1" applyAlignment="1">
      <alignment horizontal="center" vertical="center"/>
    </xf>
    <xf numFmtId="0" fontId="0" fillId="6" borderId="44" xfId="0" applyFill="1" applyBorder="1"/>
    <xf numFmtId="4" fontId="13" fillId="6" borderId="51" xfId="0" applyNumberFormat="1" applyFont="1" applyFill="1" applyBorder="1"/>
    <xf numFmtId="4" fontId="13" fillId="6" borderId="52" xfId="0" applyNumberFormat="1" applyFont="1" applyFill="1" applyBorder="1"/>
    <xf numFmtId="4" fontId="12" fillId="6" borderId="43" xfId="0" applyNumberFormat="1" applyFont="1" applyFill="1" applyBorder="1"/>
    <xf numFmtId="4" fontId="12" fillId="6" borderId="41" xfId="0" applyNumberFormat="1" applyFont="1" applyFill="1" applyBorder="1"/>
    <xf numFmtId="4" fontId="7" fillId="6" borderId="44" xfId="0" applyNumberFormat="1" applyFont="1" applyFill="1" applyBorder="1"/>
    <xf numFmtId="4" fontId="13" fillId="6" borderId="44" xfId="0" applyNumberFormat="1" applyFont="1" applyFill="1" applyBorder="1"/>
    <xf numFmtId="4" fontId="7" fillId="6" borderId="52" xfId="0" applyNumberFormat="1" applyFont="1" applyFill="1" applyBorder="1"/>
    <xf numFmtId="4" fontId="7" fillId="6" borderId="53" xfId="0" applyNumberFormat="1" applyFont="1" applyFill="1" applyBorder="1"/>
    <xf numFmtId="4" fontId="12" fillId="6" borderId="44" xfId="0" applyNumberFormat="1" applyFont="1" applyFill="1" applyBorder="1"/>
    <xf numFmtId="4" fontId="8" fillId="6" borderId="44" xfId="2" applyNumberFormat="1" applyFont="1" applyFill="1" applyBorder="1"/>
    <xf numFmtId="4" fontId="8" fillId="6" borderId="44" xfId="0" applyNumberFormat="1" applyFont="1" applyFill="1" applyBorder="1"/>
    <xf numFmtId="4" fontId="12" fillId="6" borderId="45" xfId="0" applyNumberFormat="1" applyFont="1" applyFill="1" applyBorder="1"/>
    <xf numFmtId="4" fontId="13" fillId="0" borderId="51" xfId="2" applyNumberFormat="1" applyFont="1" applyFill="1" applyBorder="1"/>
    <xf numFmtId="4" fontId="13" fillId="0" borderId="44" xfId="2" applyNumberFormat="1" applyFont="1" applyFill="1" applyBorder="1"/>
    <xf numFmtId="4" fontId="7" fillId="0" borderId="51" xfId="2" applyNumberFormat="1" applyFont="1" applyFill="1" applyBorder="1"/>
    <xf numFmtId="4" fontId="7" fillId="0" borderId="66" xfId="2" applyNumberFormat="1" applyFont="1" applyFill="1" applyBorder="1"/>
    <xf numFmtId="4" fontId="7" fillId="0" borderId="67" xfId="2" applyNumberFormat="1" applyFont="1" applyFill="1" applyBorder="1"/>
    <xf numFmtId="4" fontId="7" fillId="0" borderId="44" xfId="2" applyNumberFormat="1" applyFont="1" applyFill="1" applyBorder="1"/>
    <xf numFmtId="0" fontId="13" fillId="6" borderId="61" xfId="0" quotePrefix="1" applyFont="1" applyFill="1" applyBorder="1" applyAlignment="1">
      <alignment horizontal="center" vertical="center"/>
    </xf>
    <xf numFmtId="4" fontId="7" fillId="6" borderId="57" xfId="2" applyNumberFormat="1" applyFont="1" applyFill="1" applyBorder="1"/>
    <xf numFmtId="4" fontId="7" fillId="6" borderId="68" xfId="2" applyNumberFormat="1" applyFont="1" applyFill="1" applyBorder="1"/>
    <xf numFmtId="4" fontId="7" fillId="6" borderId="56" xfId="2" applyNumberFormat="1" applyFont="1" applyFill="1" applyBorder="1"/>
    <xf numFmtId="4" fontId="13" fillId="4" borderId="20" xfId="2" applyNumberFormat="1" applyFont="1" applyFill="1" applyBorder="1"/>
    <xf numFmtId="4" fontId="13" fillId="4" borderId="29" xfId="2" applyNumberFormat="1" applyFont="1" applyFill="1" applyBorder="1"/>
    <xf numFmtId="4" fontId="7" fillId="4" borderId="20" xfId="2" applyNumberFormat="1" applyFont="1" applyFill="1" applyBorder="1"/>
    <xf numFmtId="4" fontId="7" fillId="4" borderId="69" xfId="2" applyNumberFormat="1" applyFont="1" applyFill="1" applyBorder="1"/>
    <xf numFmtId="4" fontId="7" fillId="4" borderId="70" xfId="2" applyNumberFormat="1" applyFont="1" applyFill="1" applyBorder="1"/>
    <xf numFmtId="4" fontId="7" fillId="4" borderId="65" xfId="2" applyNumberFormat="1" applyFont="1" applyFill="1" applyBorder="1"/>
    <xf numFmtId="4" fontId="7" fillId="4" borderId="27" xfId="2" applyNumberFormat="1" applyFont="1" applyFill="1" applyBorder="1"/>
    <xf numFmtId="4" fontId="7" fillId="4" borderId="29" xfId="2" applyNumberFormat="1" applyFont="1" applyFill="1" applyBorder="1"/>
    <xf numFmtId="4" fontId="12" fillId="4" borderId="50" xfId="0" applyNumberFormat="1" applyFont="1" applyFill="1" applyBorder="1"/>
    <xf numFmtId="0" fontId="13" fillId="6" borderId="45" xfId="0" quotePrefix="1" applyFont="1" applyFill="1" applyBorder="1" applyAlignment="1">
      <alignment horizontal="center" vertical="center"/>
    </xf>
    <xf numFmtId="4" fontId="13" fillId="6" borderId="51" xfId="2" applyNumberFormat="1" applyFont="1" applyFill="1" applyBorder="1"/>
    <xf numFmtId="4" fontId="13" fillId="6" borderId="44" xfId="2" applyNumberFormat="1" applyFont="1" applyFill="1" applyBorder="1"/>
    <xf numFmtId="4" fontId="7" fillId="6" borderId="51" xfId="2" applyNumberFormat="1" applyFont="1" applyFill="1" applyBorder="1"/>
    <xf numFmtId="4" fontId="7" fillId="6" borderId="66" xfId="2" applyNumberFormat="1" applyFont="1" applyFill="1" applyBorder="1"/>
    <xf numFmtId="4" fontId="7" fillId="6" borderId="67" xfId="2" applyNumberFormat="1" applyFont="1" applyFill="1" applyBorder="1"/>
    <xf numFmtId="4" fontId="7" fillId="6" borderId="44" xfId="2" applyNumberFormat="1" applyFont="1" applyFill="1" applyBorder="1"/>
    <xf numFmtId="4" fontId="12" fillId="6" borderId="71" xfId="0" applyNumberFormat="1" applyFont="1" applyFill="1" applyBorder="1"/>
    <xf numFmtId="4" fontId="7" fillId="7" borderId="18" xfId="2" applyNumberFormat="1" applyFont="1" applyFill="1" applyBorder="1"/>
    <xf numFmtId="4" fontId="7" fillId="7" borderId="20" xfId="2" applyNumberFormat="1" applyFont="1" applyFill="1" applyBorder="1"/>
    <xf numFmtId="4" fontId="7" fillId="7" borderId="69" xfId="2" applyNumberFormat="1" applyFont="1" applyFill="1" applyBorder="1"/>
    <xf numFmtId="4" fontId="7" fillId="7" borderId="70" xfId="2" applyNumberFormat="1" applyFont="1" applyFill="1" applyBorder="1"/>
    <xf numFmtId="4" fontId="7" fillId="7" borderId="27" xfId="2" applyNumberFormat="1" applyFont="1" applyFill="1" applyBorder="1"/>
    <xf numFmtId="4" fontId="7" fillId="7" borderId="29" xfId="2" applyNumberFormat="1" applyFont="1" applyFill="1" applyBorder="1"/>
    <xf numFmtId="4" fontId="12" fillId="7" borderId="50" xfId="0" applyNumberFormat="1" applyFont="1" applyFill="1" applyBorder="1"/>
    <xf numFmtId="4" fontId="8" fillId="5" borderId="28" xfId="2" applyNumberFormat="1" applyFont="1" applyFill="1" applyBorder="1"/>
    <xf numFmtId="4" fontId="13" fillId="7" borderId="72" xfId="2" applyNumberFormat="1" applyFont="1" applyFill="1" applyBorder="1"/>
    <xf numFmtId="4" fontId="13" fillId="7" borderId="56" xfId="2" applyNumberFormat="1" applyFont="1" applyFill="1" applyBorder="1"/>
    <xf numFmtId="0" fontId="7" fillId="0" borderId="0" xfId="0" applyFont="1"/>
    <xf numFmtId="0" fontId="7" fillId="5" borderId="28" xfId="0" applyFont="1" applyFill="1" applyBorder="1"/>
    <xf numFmtId="4" fontId="7" fillId="6" borderId="27" xfId="2" applyNumberFormat="1" applyFont="1" applyFill="1" applyBorder="1"/>
    <xf numFmtId="4" fontId="7" fillId="6" borderId="29" xfId="2" applyNumberFormat="1" applyFont="1" applyFill="1" applyBorder="1"/>
    <xf numFmtId="0" fontId="7" fillId="0" borderId="28" xfId="0" applyFont="1" applyBorder="1" applyAlignment="1">
      <alignment wrapText="1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  <xf numFmtId="4" fontId="13" fillId="7" borderId="15" xfId="2" applyNumberFormat="1" applyFont="1" applyFill="1" applyBorder="1"/>
    <xf numFmtId="4" fontId="13" fillId="7" borderId="63" xfId="2" applyNumberFormat="1" applyFont="1" applyFill="1" applyBorder="1"/>
    <xf numFmtId="0" fontId="13" fillId="0" borderId="73" xfId="0" quotePrefix="1" applyFont="1" applyBorder="1" applyAlignment="1">
      <alignment vertical="center"/>
    </xf>
    <xf numFmtId="0" fontId="13" fillId="0" borderId="38" xfId="0" applyFont="1" applyBorder="1" applyAlignment="1">
      <alignment wrapText="1"/>
    </xf>
    <xf numFmtId="4" fontId="13" fillId="5" borderId="38" xfId="2" applyNumberFormat="1" applyFont="1" applyFill="1" applyBorder="1"/>
    <xf numFmtId="4" fontId="13" fillId="0" borderId="38" xfId="0" applyNumberFormat="1" applyFont="1" applyBorder="1"/>
    <xf numFmtId="4" fontId="13" fillId="0" borderId="66" xfId="0" applyNumberFormat="1" applyFont="1" applyBorder="1"/>
    <xf numFmtId="4" fontId="13" fillId="4" borderId="69" xfId="2" applyNumberFormat="1" applyFont="1" applyFill="1" applyBorder="1"/>
    <xf numFmtId="4" fontId="13" fillId="4" borderId="38" xfId="0" applyNumberFormat="1" applyFont="1" applyFill="1" applyBorder="1"/>
    <xf numFmtId="4" fontId="13" fillId="4" borderId="70" xfId="0" applyNumberFormat="1" applyFont="1" applyFill="1" applyBorder="1"/>
    <xf numFmtId="4" fontId="13" fillId="7" borderId="74" xfId="2" applyNumberFormat="1" applyFont="1" applyFill="1" applyBorder="1"/>
    <xf numFmtId="4" fontId="13" fillId="7" borderId="38" xfId="2" applyNumberFormat="1" applyFont="1" applyFill="1" applyBorder="1"/>
    <xf numFmtId="4" fontId="13" fillId="7" borderId="68" xfId="2" applyNumberFormat="1" applyFont="1" applyFill="1" applyBorder="1"/>
    <xf numFmtId="4" fontId="13" fillId="6" borderId="68" xfId="2" applyNumberFormat="1" applyFont="1" applyFill="1" applyBorder="1"/>
    <xf numFmtId="4" fontId="13" fillId="6" borderId="38" xfId="0" applyNumberFormat="1" applyFont="1" applyFill="1" applyBorder="1"/>
    <xf numFmtId="4" fontId="13" fillId="6" borderId="66" xfId="0" applyNumberFormat="1" applyFont="1" applyFill="1" applyBorder="1"/>
    <xf numFmtId="0" fontId="4" fillId="0" borderId="0" xfId="0" applyFont="1" applyAlignment="1">
      <alignment horizontal="left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6" fillId="4" borderId="1" xfId="0" applyFont="1" applyFill="1" applyBorder="1" applyAlignment="1" applyProtection="1">
      <alignment horizontal="center" vertical="center" wrapText="1"/>
      <protection hidden="1"/>
    </xf>
    <xf numFmtId="0" fontId="16" fillId="4" borderId="2" xfId="0" applyFont="1" applyFill="1" applyBorder="1" applyAlignment="1" applyProtection="1">
      <alignment horizontal="center" vertical="center" wrapText="1"/>
      <protection hidden="1"/>
    </xf>
    <xf numFmtId="0" fontId="16" fillId="4" borderId="3" xfId="0" applyFont="1" applyFill="1" applyBorder="1" applyAlignment="1" applyProtection="1">
      <alignment horizontal="center" vertical="center" wrapText="1"/>
      <protection hidden="1"/>
    </xf>
    <xf numFmtId="0" fontId="16" fillId="4" borderId="4" xfId="0" applyFont="1" applyFill="1" applyBorder="1" applyAlignment="1" applyProtection="1">
      <alignment horizontal="center" vertical="center" wrapText="1"/>
      <protection hidden="1"/>
    </xf>
    <xf numFmtId="0" fontId="16" fillId="4" borderId="5" xfId="0" applyFont="1" applyFill="1" applyBorder="1" applyAlignment="1" applyProtection="1">
      <alignment horizontal="center" vertical="center" wrapText="1"/>
      <protection hidden="1"/>
    </xf>
    <xf numFmtId="0" fontId="16" fillId="4" borderId="6" xfId="0" applyFont="1" applyFill="1" applyBorder="1" applyAlignment="1" applyProtection="1">
      <alignment horizontal="center" vertical="center" wrapText="1"/>
      <protection hidden="1"/>
    </xf>
    <xf numFmtId="0" fontId="12" fillId="0" borderId="16" xfId="0" applyFont="1" applyBorder="1" applyAlignment="1">
      <alignment vertical="center" wrapText="1"/>
    </xf>
    <xf numFmtId="0" fontId="12" fillId="0" borderId="17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12" fillId="0" borderId="34" xfId="0" applyFont="1" applyBorder="1" applyAlignment="1">
      <alignment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PUBLICI%202024/3.%20CLIENTI/Comuna%20SARMASAG/5.%20PNRR%20-%20C5%20BLOCURI/devize/DEVIZE%20PT/DEVIZE%20ELIGIBIL_NEELIGIBIL.xlsx" TargetMode="External"/><Relationship Id="rId2" Type="http://schemas.openxmlformats.org/officeDocument/2006/relationships/externalLinkPath" Target="file:///Z:\PUBLICI%202024\3.%20CLIENTI\Comuna%20SARMASAG\5.%20PNRR%20-%20C5%20BLOCURI\devize\DEVIZE%20PT\DEVIZE%20ELIGIBIL_NEELIGIBIL.xlsx" TargetMode="External"/><Relationship Id="rId1" Type="http://schemas.openxmlformats.org/officeDocument/2006/relationships/externalLinkPath" Target="/PUBLICI%202024/3.%20CLIENTI/Comuna%20SARMASAG/5.%20PNRR%20-%20C5%20BLOCURI/devize/DEVIZE%20PT/DEVIZE%20ELIGIBIL_NEELIGIB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355 ELIGIBIL"/>
      <sheetName val="355 NEELIGIBIL"/>
      <sheetName val="355 DEVIZ GENERAL"/>
      <sheetName val="363 ELIGIBIL"/>
      <sheetName val="363 NEELIGIBIL"/>
      <sheetName val="363 DEVIZ GENERAL"/>
      <sheetName val="370 ELIGIBIL"/>
      <sheetName val="370 NEELIGIBIL"/>
      <sheetName val="370 DEVIZ GENERAL"/>
      <sheetName val="371 ELIGIBIL"/>
      <sheetName val="371 NEELIGIBIL"/>
      <sheetName val="371 DEVIZ GENERAL"/>
      <sheetName val="392 ELIGIBIL"/>
      <sheetName val="392 NEELIGIBIL"/>
      <sheetName val="392 DEVIZ GENERAL"/>
      <sheetName val="404 ELIGIBIL"/>
      <sheetName val="404 NEELIGIBIL"/>
      <sheetName val="404 DEVIZ GENERAL"/>
      <sheetName val="72 ELIGIBIL"/>
      <sheetName val="72 NEELGIBIL"/>
      <sheetName val="72 DEVIZ GENERAL"/>
      <sheetName val="74 ELIGIBIL"/>
      <sheetName val="74 NEELIGIBIL"/>
      <sheetName val="74 DEVIZ GENERAL"/>
      <sheetName val="78 ELIGIBIL"/>
      <sheetName val="78 NEELIGIBIL"/>
      <sheetName val="78 DEVIZ GENERAL"/>
      <sheetName val=" DEVIZ GLOBAL ELIGIBIL"/>
      <sheetName val="DEVIZ GLOBAL NEELIGIBIL"/>
      <sheetName val="DEVIZ GLOB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6">
          <cell r="C26">
            <v>19264.169999999998</v>
          </cell>
        </row>
        <row r="27">
          <cell r="C27">
            <v>19261.259999999998</v>
          </cell>
        </row>
        <row r="31">
          <cell r="C31">
            <v>132528.93</v>
          </cell>
        </row>
        <row r="32">
          <cell r="C32">
            <v>132528.93</v>
          </cell>
        </row>
        <row r="42">
          <cell r="C42">
            <v>0</v>
          </cell>
        </row>
        <row r="49">
          <cell r="C49">
            <v>0</v>
          </cell>
        </row>
        <row r="59">
          <cell r="C59">
            <v>65000</v>
          </cell>
        </row>
      </sheetData>
      <sheetData sheetId="7" refreshError="1">
        <row r="26">
          <cell r="C26">
            <v>0</v>
          </cell>
        </row>
        <row r="27">
          <cell r="C27">
            <v>0</v>
          </cell>
        </row>
        <row r="31">
          <cell r="C31">
            <v>0</v>
          </cell>
        </row>
        <row r="32">
          <cell r="C32">
            <v>0</v>
          </cell>
        </row>
        <row r="42">
          <cell r="C42">
            <v>0</v>
          </cell>
        </row>
        <row r="49">
          <cell r="C49">
            <v>0</v>
          </cell>
        </row>
        <row r="59">
          <cell r="C59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7F8B0-E514-4809-920C-9A8D9042818C}">
  <dimension ref="A1:T110"/>
  <sheetViews>
    <sheetView view="pageBreakPreview" topLeftCell="A76" zoomScale="60" zoomScaleNormal="70" workbookViewId="0">
      <selection activeCell="I7" sqref="I7:K8"/>
    </sheetView>
  </sheetViews>
  <sheetFormatPr defaultRowHeight="15" x14ac:dyDescent="0.25"/>
  <cols>
    <col min="1" max="1" width="6.28515625" customWidth="1"/>
    <col min="2" max="2" width="87.85546875" customWidth="1"/>
    <col min="3" max="3" width="22.42578125" bestFit="1" customWidth="1"/>
    <col min="4" max="4" width="18.5703125" customWidth="1"/>
    <col min="5" max="5" width="21" customWidth="1"/>
    <col min="6" max="6" width="21.42578125" customWidth="1"/>
    <col min="7" max="7" width="18.5703125" customWidth="1"/>
    <col min="8" max="8" width="21" customWidth="1"/>
    <col min="9" max="9" width="21.5703125" customWidth="1"/>
    <col min="10" max="10" width="18.5703125" customWidth="1"/>
    <col min="11" max="11" width="21" customWidth="1"/>
    <col min="12" max="12" width="21.5703125" customWidth="1"/>
    <col min="13" max="13" width="18.5703125" customWidth="1"/>
    <col min="14" max="14" width="21" customWidth="1"/>
    <col min="16" max="16" width="14.28515625" bestFit="1" customWidth="1"/>
    <col min="17" max="17" width="15" customWidth="1"/>
    <col min="18" max="18" width="13.5703125" customWidth="1"/>
  </cols>
  <sheetData>
    <row r="1" spans="1:14" ht="18.75" x14ac:dyDescent="0.3">
      <c r="A1" s="10" t="s">
        <v>109</v>
      </c>
      <c r="B1" s="10"/>
      <c r="C1" s="6"/>
      <c r="D1" s="6"/>
      <c r="F1" s="6"/>
      <c r="G1" s="6"/>
    </row>
    <row r="2" spans="1:14" ht="18.75" x14ac:dyDescent="0.25">
      <c r="A2" s="416" t="s">
        <v>0</v>
      </c>
      <c r="B2" s="416"/>
      <c r="C2" s="6"/>
      <c r="D2" s="6"/>
      <c r="F2" s="6"/>
      <c r="G2" s="6"/>
    </row>
    <row r="3" spans="1:14" ht="18.75" x14ac:dyDescent="0.25">
      <c r="A3" s="416" t="s">
        <v>1</v>
      </c>
      <c r="B3" s="416"/>
      <c r="C3" s="6"/>
      <c r="D3" s="6"/>
      <c r="F3" s="6"/>
      <c r="G3" s="6"/>
    </row>
    <row r="4" spans="1:14" ht="18.75" x14ac:dyDescent="0.25">
      <c r="A4" s="416" t="s">
        <v>2</v>
      </c>
      <c r="B4" s="416"/>
      <c r="C4" s="6"/>
      <c r="D4" s="6"/>
      <c r="F4" s="6"/>
      <c r="G4" s="6"/>
    </row>
    <row r="6" spans="1:14" ht="21.75" thickBot="1" x14ac:dyDescent="0.4">
      <c r="A6" s="417" t="s">
        <v>137</v>
      </c>
      <c r="B6" s="418"/>
      <c r="C6" s="418"/>
      <c r="D6" s="418"/>
      <c r="E6" s="418"/>
    </row>
    <row r="7" spans="1:14" ht="26.25" customHeight="1" x14ac:dyDescent="0.35">
      <c r="A7" s="417" t="s">
        <v>3</v>
      </c>
      <c r="B7" s="417"/>
      <c r="C7" s="417"/>
      <c r="D7" s="417"/>
      <c r="E7" s="417"/>
      <c r="F7" s="393" t="s">
        <v>136</v>
      </c>
      <c r="G7" s="394"/>
      <c r="H7" s="395"/>
      <c r="I7" s="408" t="s">
        <v>142</v>
      </c>
      <c r="J7" s="408"/>
      <c r="K7" s="408"/>
      <c r="L7" s="386" t="s">
        <v>135</v>
      </c>
      <c r="M7" s="387"/>
      <c r="N7" s="388"/>
    </row>
    <row r="8" spans="1:14" ht="21.75" customHeight="1" thickBot="1" x14ac:dyDescent="0.3">
      <c r="A8" s="410" t="s">
        <v>111</v>
      </c>
      <c r="B8" s="411"/>
      <c r="C8" s="411"/>
      <c r="D8" s="411"/>
      <c r="E8" s="411"/>
      <c r="F8" s="396"/>
      <c r="G8" s="397"/>
      <c r="H8" s="398"/>
      <c r="I8" s="409"/>
      <c r="J8" s="409"/>
      <c r="K8" s="409"/>
      <c r="L8" s="389"/>
      <c r="M8" s="390"/>
      <c r="N8" s="391"/>
    </row>
    <row r="9" spans="1:14" ht="42" x14ac:dyDescent="0.25">
      <c r="A9" s="412" t="s">
        <v>4</v>
      </c>
      <c r="B9" s="414" t="s">
        <v>5</v>
      </c>
      <c r="C9" s="11" t="s">
        <v>6</v>
      </c>
      <c r="D9" s="12" t="s">
        <v>7</v>
      </c>
      <c r="E9" s="132" t="s">
        <v>8</v>
      </c>
      <c r="F9" s="139" t="s">
        <v>6</v>
      </c>
      <c r="G9" s="53" t="s">
        <v>7</v>
      </c>
      <c r="H9" s="54" t="s">
        <v>8</v>
      </c>
      <c r="I9" s="289" t="s">
        <v>6</v>
      </c>
      <c r="J9" s="77" t="s">
        <v>7</v>
      </c>
      <c r="K9" s="305" t="s">
        <v>8</v>
      </c>
      <c r="L9" s="151" t="s">
        <v>6</v>
      </c>
      <c r="M9" s="108" t="s">
        <v>7</v>
      </c>
      <c r="N9" s="109" t="s">
        <v>8</v>
      </c>
    </row>
    <row r="10" spans="1:14" ht="21.75" thickBot="1" x14ac:dyDescent="0.3">
      <c r="A10" s="413"/>
      <c r="B10" s="415"/>
      <c r="C10" s="13" t="s">
        <v>9</v>
      </c>
      <c r="D10" s="14" t="s">
        <v>9</v>
      </c>
      <c r="E10" s="133" t="s">
        <v>9</v>
      </c>
      <c r="F10" s="140" t="s">
        <v>9</v>
      </c>
      <c r="G10" s="55" t="s">
        <v>9</v>
      </c>
      <c r="H10" s="56" t="s">
        <v>9</v>
      </c>
      <c r="I10" s="290" t="s">
        <v>9</v>
      </c>
      <c r="J10" s="79" t="s">
        <v>9</v>
      </c>
      <c r="K10" s="306" t="s">
        <v>9</v>
      </c>
      <c r="L10" s="152" t="s">
        <v>9</v>
      </c>
      <c r="M10" s="110" t="s">
        <v>9</v>
      </c>
      <c r="N10" s="111" t="s">
        <v>9</v>
      </c>
    </row>
    <row r="11" spans="1:14" ht="21.75" thickBot="1" x14ac:dyDescent="0.3">
      <c r="A11" s="15" t="s">
        <v>10</v>
      </c>
      <c r="B11" s="15" t="s">
        <v>11</v>
      </c>
      <c r="C11" s="15" t="s">
        <v>12</v>
      </c>
      <c r="D11" s="15" t="s">
        <v>13</v>
      </c>
      <c r="E11" s="134" t="s">
        <v>14</v>
      </c>
      <c r="F11" s="253" t="s">
        <v>12</v>
      </c>
      <c r="G11" s="57" t="s">
        <v>13</v>
      </c>
      <c r="H11" s="254" t="s">
        <v>14</v>
      </c>
      <c r="I11" s="291" t="s">
        <v>12</v>
      </c>
      <c r="J11" s="81" t="s">
        <v>13</v>
      </c>
      <c r="K11" s="307" t="s">
        <v>14</v>
      </c>
      <c r="L11" s="269" t="s">
        <v>12</v>
      </c>
      <c r="M11" s="112" t="s">
        <v>13</v>
      </c>
      <c r="N11" s="270" t="s">
        <v>14</v>
      </c>
    </row>
    <row r="12" spans="1:14" ht="21" x14ac:dyDescent="0.25">
      <c r="A12" s="403" t="s">
        <v>15</v>
      </c>
      <c r="B12" s="400"/>
      <c r="C12" s="400"/>
      <c r="D12" s="400"/>
      <c r="E12" s="400"/>
      <c r="F12" s="255"/>
      <c r="G12" s="58"/>
      <c r="H12" s="256"/>
      <c r="I12" s="292"/>
      <c r="J12" s="82"/>
      <c r="K12" s="308"/>
      <c r="L12" s="271"/>
      <c r="M12" s="113"/>
      <c r="N12" s="272"/>
    </row>
    <row r="13" spans="1:14" ht="21.75" thickBot="1" x14ac:dyDescent="0.4">
      <c r="A13" s="16" t="s">
        <v>16</v>
      </c>
      <c r="B13" s="17" t="s">
        <v>17</v>
      </c>
      <c r="C13" s="18">
        <v>0</v>
      </c>
      <c r="D13" s="19">
        <f>C13*19%</f>
        <v>0</v>
      </c>
      <c r="E13" s="240">
        <f>C13+D13</f>
        <v>0</v>
      </c>
      <c r="F13" s="257">
        <v>0</v>
      </c>
      <c r="G13" s="60">
        <f t="shared" ref="G13:G16" si="0">F13*19%</f>
        <v>0</v>
      </c>
      <c r="H13" s="61">
        <f t="shared" ref="H13:H16" si="1">F13+G13</f>
        <v>0</v>
      </c>
      <c r="I13" s="293">
        <v>0</v>
      </c>
      <c r="J13" s="84">
        <f>I13*21%</f>
        <v>0</v>
      </c>
      <c r="K13" s="309">
        <f t="shared" ref="K13:K16" si="2">I13+J13</f>
        <v>0</v>
      </c>
      <c r="L13" s="273">
        <f>F13+I13</f>
        <v>0</v>
      </c>
      <c r="M13" s="114">
        <f t="shared" ref="M13:N13" si="3">G13+J13</f>
        <v>0</v>
      </c>
      <c r="N13" s="274">
        <f t="shared" si="3"/>
        <v>0</v>
      </c>
    </row>
    <row r="14" spans="1:14" ht="22.5" thickTop="1" thickBot="1" x14ac:dyDescent="0.4">
      <c r="A14" s="20" t="s">
        <v>18</v>
      </c>
      <c r="B14" s="21" t="s">
        <v>19</v>
      </c>
      <c r="C14" s="22">
        <v>0</v>
      </c>
      <c r="D14" s="23">
        <f t="shared" ref="D14:D16" si="4">C14*19%</f>
        <v>0</v>
      </c>
      <c r="E14" s="241">
        <f t="shared" ref="E14:E16" si="5">C14+D14</f>
        <v>0</v>
      </c>
      <c r="F14" s="258">
        <v>0</v>
      </c>
      <c r="G14" s="62">
        <f t="shared" si="0"/>
        <v>0</v>
      </c>
      <c r="H14" s="63">
        <f t="shared" si="1"/>
        <v>0</v>
      </c>
      <c r="I14" s="294">
        <v>0</v>
      </c>
      <c r="J14" s="84">
        <f t="shared" ref="J14:J16" si="6">I14*21%</f>
        <v>0</v>
      </c>
      <c r="K14" s="310">
        <f t="shared" si="2"/>
        <v>0</v>
      </c>
      <c r="L14" s="273">
        <f t="shared" ref="L14:L16" si="7">F14+I14</f>
        <v>0</v>
      </c>
      <c r="M14" s="114">
        <f t="shared" ref="M14:M16" si="8">G14+J14</f>
        <v>0</v>
      </c>
      <c r="N14" s="274">
        <f t="shared" ref="N14:N16" si="9">H14+K14</f>
        <v>0</v>
      </c>
    </row>
    <row r="15" spans="1:14" ht="43.5" thickTop="1" thickBot="1" x14ac:dyDescent="0.4">
      <c r="A15" s="20" t="s">
        <v>20</v>
      </c>
      <c r="B15" s="24" t="s">
        <v>21</v>
      </c>
      <c r="C15" s="22">
        <v>0</v>
      </c>
      <c r="D15" s="23">
        <f t="shared" si="4"/>
        <v>0</v>
      </c>
      <c r="E15" s="241">
        <f t="shared" si="5"/>
        <v>0</v>
      </c>
      <c r="F15" s="258">
        <v>0</v>
      </c>
      <c r="G15" s="62">
        <f t="shared" si="0"/>
        <v>0</v>
      </c>
      <c r="H15" s="63">
        <f t="shared" si="1"/>
        <v>0</v>
      </c>
      <c r="I15" s="294">
        <v>0</v>
      </c>
      <c r="J15" s="84">
        <f t="shared" si="6"/>
        <v>0</v>
      </c>
      <c r="K15" s="310">
        <f t="shared" si="2"/>
        <v>0</v>
      </c>
      <c r="L15" s="273">
        <f t="shared" si="7"/>
        <v>0</v>
      </c>
      <c r="M15" s="114">
        <f t="shared" si="8"/>
        <v>0</v>
      </c>
      <c r="N15" s="274">
        <f t="shared" si="9"/>
        <v>0</v>
      </c>
    </row>
    <row r="16" spans="1:14" ht="22.5" thickTop="1" thickBot="1" x14ac:dyDescent="0.4">
      <c r="A16" s="20" t="s">
        <v>22</v>
      </c>
      <c r="B16" s="21" t="s">
        <v>23</v>
      </c>
      <c r="C16" s="22">
        <v>0</v>
      </c>
      <c r="D16" s="23">
        <f t="shared" si="4"/>
        <v>0</v>
      </c>
      <c r="E16" s="241">
        <f t="shared" si="5"/>
        <v>0</v>
      </c>
      <c r="F16" s="258">
        <v>0</v>
      </c>
      <c r="G16" s="62">
        <f t="shared" si="0"/>
        <v>0</v>
      </c>
      <c r="H16" s="63">
        <f t="shared" si="1"/>
        <v>0</v>
      </c>
      <c r="I16" s="294">
        <v>0</v>
      </c>
      <c r="J16" s="84">
        <f t="shared" si="6"/>
        <v>0</v>
      </c>
      <c r="K16" s="310">
        <f t="shared" si="2"/>
        <v>0</v>
      </c>
      <c r="L16" s="273">
        <f t="shared" si="7"/>
        <v>0</v>
      </c>
      <c r="M16" s="114">
        <f t="shared" si="8"/>
        <v>0</v>
      </c>
      <c r="N16" s="274">
        <f t="shared" si="9"/>
        <v>0</v>
      </c>
    </row>
    <row r="17" spans="1:14" ht="22.5" thickTop="1" thickBot="1" x14ac:dyDescent="0.4">
      <c r="A17" s="401" t="s">
        <v>24</v>
      </c>
      <c r="B17" s="402"/>
      <c r="C17" s="25">
        <f>SUM(C13:C16)</f>
        <v>0</v>
      </c>
      <c r="D17" s="25">
        <f t="shared" ref="D17:F17" si="10">SUM(D13:D16)</f>
        <v>0</v>
      </c>
      <c r="E17" s="135">
        <f t="shared" si="10"/>
        <v>0</v>
      </c>
      <c r="F17" s="146">
        <f t="shared" si="10"/>
        <v>0</v>
      </c>
      <c r="G17" s="64">
        <f t="shared" ref="G17:H17" si="11">SUM(G13:G16)</f>
        <v>0</v>
      </c>
      <c r="H17" s="65">
        <f t="shared" si="11"/>
        <v>0</v>
      </c>
      <c r="I17" s="295">
        <f t="shared" ref="I17:K17" si="12">SUM(I13:I16)</f>
        <v>0</v>
      </c>
      <c r="J17" s="88">
        <f t="shared" si="12"/>
        <v>0</v>
      </c>
      <c r="K17" s="311">
        <f t="shared" si="12"/>
        <v>0</v>
      </c>
      <c r="L17" s="158">
        <f t="shared" ref="L17:N17" si="13">SUM(L13:L16)</f>
        <v>0</v>
      </c>
      <c r="M17" s="118">
        <f t="shared" si="13"/>
        <v>0</v>
      </c>
      <c r="N17" s="119">
        <f t="shared" si="13"/>
        <v>0</v>
      </c>
    </row>
    <row r="18" spans="1:14" ht="21" x14ac:dyDescent="0.25">
      <c r="A18" s="399" t="s">
        <v>25</v>
      </c>
      <c r="B18" s="400"/>
      <c r="C18" s="400"/>
      <c r="D18" s="400"/>
      <c r="E18" s="400"/>
      <c r="F18" s="144"/>
      <c r="G18" s="259"/>
      <c r="H18" s="145"/>
      <c r="I18" s="90"/>
      <c r="J18" s="90"/>
      <c r="K18" s="90"/>
      <c r="L18" s="156"/>
      <c r="M18" s="275"/>
      <c r="N18" s="157"/>
    </row>
    <row r="19" spans="1:14" ht="21.75" thickBot="1" x14ac:dyDescent="0.4">
      <c r="A19" s="404" t="s">
        <v>26</v>
      </c>
      <c r="B19" s="405"/>
      <c r="C19" s="26">
        <v>0</v>
      </c>
      <c r="D19" s="26">
        <v>0</v>
      </c>
      <c r="E19" s="136">
        <v>0</v>
      </c>
      <c r="F19" s="147">
        <v>0</v>
      </c>
      <c r="G19" s="66">
        <v>0</v>
      </c>
      <c r="H19" s="67">
        <v>0</v>
      </c>
      <c r="I19" s="296">
        <v>0</v>
      </c>
      <c r="J19" s="91">
        <v>0</v>
      </c>
      <c r="K19" s="312">
        <v>0</v>
      </c>
      <c r="L19" s="159">
        <v>0</v>
      </c>
      <c r="M19" s="120">
        <v>0</v>
      </c>
      <c r="N19" s="121">
        <v>0</v>
      </c>
    </row>
    <row r="20" spans="1:14" ht="21" x14ac:dyDescent="0.25">
      <c r="A20" s="399" t="s">
        <v>27</v>
      </c>
      <c r="B20" s="400"/>
      <c r="C20" s="400"/>
      <c r="D20" s="400"/>
      <c r="E20" s="400"/>
      <c r="F20" s="144"/>
      <c r="G20" s="259"/>
      <c r="H20" s="145"/>
      <c r="I20" s="90"/>
      <c r="J20" s="90"/>
      <c r="K20" s="90"/>
      <c r="L20" s="156"/>
      <c r="M20" s="275"/>
      <c r="N20" s="157"/>
    </row>
    <row r="21" spans="1:14" s="6" customFormat="1" ht="21" x14ac:dyDescent="0.35">
      <c r="A21" s="75" t="s">
        <v>28</v>
      </c>
      <c r="B21" s="76" t="s">
        <v>29</v>
      </c>
      <c r="C21" s="3">
        <f>SUM(C22:C24)</f>
        <v>0</v>
      </c>
      <c r="D21" s="3">
        <f t="shared" ref="D21:F21" si="14">SUM(D22:D24)</f>
        <v>0</v>
      </c>
      <c r="E21" s="213">
        <f t="shared" si="14"/>
        <v>0</v>
      </c>
      <c r="F21" s="214">
        <f t="shared" si="14"/>
        <v>0</v>
      </c>
      <c r="G21" s="7">
        <f t="shared" ref="G21:H21" si="15">SUM(G22:G24)</f>
        <v>0</v>
      </c>
      <c r="H21" s="8">
        <f t="shared" si="15"/>
        <v>0</v>
      </c>
      <c r="I21" s="297">
        <f t="shared" ref="I21:K21" si="16">SUM(I22:I24)</f>
        <v>0</v>
      </c>
      <c r="J21" s="98">
        <f t="shared" si="16"/>
        <v>0</v>
      </c>
      <c r="K21" s="313">
        <f t="shared" si="16"/>
        <v>0</v>
      </c>
      <c r="L21" s="216">
        <f t="shared" ref="L21:N21" si="17">SUM(L22:L24)</f>
        <v>0</v>
      </c>
      <c r="M21" s="172">
        <f t="shared" si="17"/>
        <v>0</v>
      </c>
      <c r="N21" s="173">
        <f t="shared" si="17"/>
        <v>0</v>
      </c>
    </row>
    <row r="22" spans="1:14" ht="21" x14ac:dyDescent="0.35">
      <c r="A22" s="27"/>
      <c r="B22" s="28" t="s">
        <v>30</v>
      </c>
      <c r="C22" s="29">
        <v>0</v>
      </c>
      <c r="D22" s="30">
        <f t="shared" ref="D22:D44" si="18">C22*19%</f>
        <v>0</v>
      </c>
      <c r="E22" s="242">
        <f t="shared" ref="E22:E44" si="19">C22+D22</f>
        <v>0</v>
      </c>
      <c r="F22" s="260">
        <v>0</v>
      </c>
      <c r="G22" s="70">
        <f t="shared" ref="G22:G27" si="20">F22*19%</f>
        <v>0</v>
      </c>
      <c r="H22" s="71">
        <f t="shared" ref="H22:H27" si="21">F22+G22</f>
        <v>0</v>
      </c>
      <c r="I22" s="298">
        <f>C22-F22</f>
        <v>0</v>
      </c>
      <c r="J22" s="95">
        <f>I22*21%</f>
        <v>0</v>
      </c>
      <c r="K22" s="314">
        <f t="shared" ref="K22:K27" si="22">I22+J22</f>
        <v>0</v>
      </c>
      <c r="L22" s="276">
        <f>F22+I22</f>
        <v>0</v>
      </c>
      <c r="M22" s="123">
        <f t="shared" ref="M22:N22" si="23">G22+J22</f>
        <v>0</v>
      </c>
      <c r="N22" s="277">
        <f t="shared" si="23"/>
        <v>0</v>
      </c>
    </row>
    <row r="23" spans="1:14" ht="21" x14ac:dyDescent="0.35">
      <c r="A23" s="27"/>
      <c r="B23" s="28" t="s">
        <v>31</v>
      </c>
      <c r="C23" s="29">
        <v>0</v>
      </c>
      <c r="D23" s="30">
        <f t="shared" si="18"/>
        <v>0</v>
      </c>
      <c r="E23" s="242">
        <f t="shared" si="19"/>
        <v>0</v>
      </c>
      <c r="F23" s="260">
        <v>0</v>
      </c>
      <c r="G23" s="70">
        <f t="shared" si="20"/>
        <v>0</v>
      </c>
      <c r="H23" s="71">
        <f t="shared" si="21"/>
        <v>0</v>
      </c>
      <c r="I23" s="298">
        <f t="shared" ref="I23:I24" si="24">C23-F23</f>
        <v>0</v>
      </c>
      <c r="J23" s="95">
        <f t="shared" ref="J23:J27" si="25">I23*21%</f>
        <v>0</v>
      </c>
      <c r="K23" s="314">
        <f t="shared" si="22"/>
        <v>0</v>
      </c>
      <c r="L23" s="276">
        <f>F23+I23</f>
        <v>0</v>
      </c>
      <c r="M23" s="123">
        <f t="shared" ref="M23:M25" si="26">G23+J23</f>
        <v>0</v>
      </c>
      <c r="N23" s="277">
        <f t="shared" ref="N23:N25" si="27">H23+K23</f>
        <v>0</v>
      </c>
    </row>
    <row r="24" spans="1:14" ht="21.75" thickBot="1" x14ac:dyDescent="0.4">
      <c r="A24" s="16"/>
      <c r="B24" s="17" t="s">
        <v>32</v>
      </c>
      <c r="C24" s="18">
        <v>0</v>
      </c>
      <c r="D24" s="19">
        <f t="shared" si="18"/>
        <v>0</v>
      </c>
      <c r="E24" s="240">
        <f t="shared" si="19"/>
        <v>0</v>
      </c>
      <c r="F24" s="257">
        <v>0</v>
      </c>
      <c r="G24" s="60">
        <f t="shared" si="20"/>
        <v>0</v>
      </c>
      <c r="H24" s="61">
        <f t="shared" si="21"/>
        <v>0</v>
      </c>
      <c r="I24" s="298">
        <f t="shared" si="24"/>
        <v>0</v>
      </c>
      <c r="J24" s="84">
        <f t="shared" si="25"/>
        <v>0</v>
      </c>
      <c r="K24" s="309">
        <f t="shared" si="22"/>
        <v>0</v>
      </c>
      <c r="L24" s="276">
        <f>F24+I24</f>
        <v>0</v>
      </c>
      <c r="M24" s="123">
        <f t="shared" si="26"/>
        <v>0</v>
      </c>
      <c r="N24" s="277">
        <f t="shared" si="27"/>
        <v>0</v>
      </c>
    </row>
    <row r="25" spans="1:14" s="6" customFormat="1" ht="43.5" thickTop="1" thickBot="1" x14ac:dyDescent="0.4">
      <c r="A25" s="174" t="s">
        <v>33</v>
      </c>
      <c r="B25" s="175" t="s">
        <v>34</v>
      </c>
      <c r="C25" s="176">
        <v>0</v>
      </c>
      <c r="D25" s="177">
        <f t="shared" si="18"/>
        <v>0</v>
      </c>
      <c r="E25" s="243">
        <f t="shared" si="19"/>
        <v>0</v>
      </c>
      <c r="F25" s="261">
        <v>0</v>
      </c>
      <c r="G25" s="178">
        <f t="shared" si="20"/>
        <v>0</v>
      </c>
      <c r="H25" s="179">
        <f t="shared" si="21"/>
        <v>0</v>
      </c>
      <c r="I25" s="299">
        <f>C25-F25</f>
        <v>0</v>
      </c>
      <c r="J25" s="180">
        <f t="shared" si="25"/>
        <v>0</v>
      </c>
      <c r="K25" s="315">
        <f t="shared" si="22"/>
        <v>0</v>
      </c>
      <c r="L25" s="278">
        <f>F25+I25</f>
        <v>0</v>
      </c>
      <c r="M25" s="182">
        <f t="shared" si="26"/>
        <v>0</v>
      </c>
      <c r="N25" s="279">
        <f t="shared" si="27"/>
        <v>0</v>
      </c>
    </row>
    <row r="26" spans="1:14" s="6" customFormat="1" ht="22.5" thickTop="1" thickBot="1" x14ac:dyDescent="0.4">
      <c r="A26" s="174" t="s">
        <v>35</v>
      </c>
      <c r="B26" s="183" t="s">
        <v>36</v>
      </c>
      <c r="C26" s="184">
        <f>'[1]370 ELIGIBIL'!C26+'[1]370 NEELIGIBIL'!C26</f>
        <v>19264.169999999998</v>
      </c>
      <c r="D26" s="177">
        <f t="shared" si="18"/>
        <v>3660.1922999999997</v>
      </c>
      <c r="E26" s="243">
        <f t="shared" si="19"/>
        <v>22924.362299999997</v>
      </c>
      <c r="F26" s="262">
        <v>19264.169999999998</v>
      </c>
      <c r="G26" s="178">
        <f t="shared" si="20"/>
        <v>3660.1922999999997</v>
      </c>
      <c r="H26" s="179">
        <f t="shared" si="21"/>
        <v>22924.362299999997</v>
      </c>
      <c r="I26" s="299">
        <f t="shared" ref="I26:I27" si="28">C26-F26</f>
        <v>0</v>
      </c>
      <c r="J26" s="180">
        <f t="shared" si="25"/>
        <v>0</v>
      </c>
      <c r="K26" s="315">
        <f t="shared" si="22"/>
        <v>0</v>
      </c>
      <c r="L26" s="278">
        <f t="shared" ref="L26:L27" si="29">F26+I26</f>
        <v>19264.169999999998</v>
      </c>
      <c r="M26" s="182">
        <f t="shared" ref="M26:M27" si="30">G26+J26</f>
        <v>3660.1922999999997</v>
      </c>
      <c r="N26" s="279">
        <f t="shared" ref="N26:N27" si="31">H26+K26</f>
        <v>22924.362299999997</v>
      </c>
    </row>
    <row r="27" spans="1:14" s="6" customFormat="1" ht="22.5" thickTop="1" thickBot="1" x14ac:dyDescent="0.4">
      <c r="A27" s="174" t="s">
        <v>37</v>
      </c>
      <c r="B27" s="183" t="s">
        <v>38</v>
      </c>
      <c r="C27" s="184">
        <f>'[1]370 ELIGIBIL'!C27+'[1]370 NEELIGIBIL'!C27</f>
        <v>19261.259999999998</v>
      </c>
      <c r="D27" s="177">
        <f t="shared" si="18"/>
        <v>3659.6393999999996</v>
      </c>
      <c r="E27" s="243">
        <f t="shared" si="19"/>
        <v>22920.899399999998</v>
      </c>
      <c r="F27" s="262">
        <v>19261.259999999998</v>
      </c>
      <c r="G27" s="178">
        <f t="shared" si="20"/>
        <v>3659.6393999999996</v>
      </c>
      <c r="H27" s="179">
        <f t="shared" si="21"/>
        <v>22920.899399999998</v>
      </c>
      <c r="I27" s="299">
        <f t="shared" si="28"/>
        <v>0</v>
      </c>
      <c r="J27" s="186">
        <f t="shared" si="25"/>
        <v>0</v>
      </c>
      <c r="K27" s="315">
        <f t="shared" si="22"/>
        <v>0</v>
      </c>
      <c r="L27" s="278">
        <f t="shared" si="29"/>
        <v>19261.259999999998</v>
      </c>
      <c r="M27" s="182">
        <f t="shared" si="30"/>
        <v>3659.6393999999996</v>
      </c>
      <c r="N27" s="279">
        <f t="shared" si="31"/>
        <v>22920.899399999998</v>
      </c>
    </row>
    <row r="28" spans="1:14" s="6" customFormat="1" ht="21.75" thickTop="1" x14ac:dyDescent="0.35">
      <c r="A28" s="187" t="s">
        <v>39</v>
      </c>
      <c r="B28" s="188" t="s">
        <v>40</v>
      </c>
      <c r="C28" s="189">
        <f>SUM(C29:C34)</f>
        <v>265057.86</v>
      </c>
      <c r="D28" s="189">
        <f t="shared" ref="D28:F28" si="32">SUM(D29:D34)</f>
        <v>50360.993399999999</v>
      </c>
      <c r="E28" s="244">
        <f t="shared" si="32"/>
        <v>315418.85339999996</v>
      </c>
      <c r="F28" s="263">
        <f t="shared" si="32"/>
        <v>265057.86</v>
      </c>
      <c r="G28" s="190">
        <f t="shared" ref="G28:H28" si="33">SUM(G29:G34)</f>
        <v>50360.993399999999</v>
      </c>
      <c r="H28" s="204">
        <f t="shared" si="33"/>
        <v>315418.85339999996</v>
      </c>
      <c r="I28" s="300">
        <f t="shared" ref="I28:K28" si="34">SUM(I29:I34)</f>
        <v>0</v>
      </c>
      <c r="J28" s="191">
        <f t="shared" si="34"/>
        <v>0</v>
      </c>
      <c r="K28" s="316">
        <f t="shared" si="34"/>
        <v>0</v>
      </c>
      <c r="L28" s="280">
        <f t="shared" ref="L28:N28" si="35">SUM(L29:L34)</f>
        <v>265057.86</v>
      </c>
      <c r="M28" s="192">
        <f t="shared" si="35"/>
        <v>50360.993399999999</v>
      </c>
      <c r="N28" s="206">
        <f t="shared" si="35"/>
        <v>315418.85339999996</v>
      </c>
    </row>
    <row r="29" spans="1:14" ht="21" x14ac:dyDescent="0.35">
      <c r="A29" s="27"/>
      <c r="B29" s="31" t="s">
        <v>41</v>
      </c>
      <c r="C29" s="29">
        <v>0</v>
      </c>
      <c r="D29" s="30">
        <f t="shared" si="18"/>
        <v>0</v>
      </c>
      <c r="E29" s="242">
        <f t="shared" si="19"/>
        <v>0</v>
      </c>
      <c r="F29" s="260">
        <v>0</v>
      </c>
      <c r="G29" s="70">
        <f t="shared" ref="G29:G35" si="36">F29*19%</f>
        <v>0</v>
      </c>
      <c r="H29" s="71">
        <f t="shared" ref="H29:H35" si="37">F29+G29</f>
        <v>0</v>
      </c>
      <c r="I29" s="298">
        <f>C29-F29</f>
        <v>0</v>
      </c>
      <c r="J29" s="95">
        <f>I29*21%</f>
        <v>0</v>
      </c>
      <c r="K29" s="314">
        <f t="shared" ref="K29:K35" si="38">I29+J29</f>
        <v>0</v>
      </c>
      <c r="L29" s="276">
        <f>F29+I29</f>
        <v>0</v>
      </c>
      <c r="M29" s="123">
        <f t="shared" ref="M29:N29" si="39">G29+J29</f>
        <v>0</v>
      </c>
      <c r="N29" s="277">
        <f t="shared" si="39"/>
        <v>0</v>
      </c>
    </row>
    <row r="30" spans="1:14" ht="21" x14ac:dyDescent="0.35">
      <c r="A30" s="27"/>
      <c r="B30" s="31" t="s">
        <v>42</v>
      </c>
      <c r="C30" s="29">
        <v>0</v>
      </c>
      <c r="D30" s="30">
        <f t="shared" si="18"/>
        <v>0</v>
      </c>
      <c r="E30" s="242">
        <f t="shared" si="19"/>
        <v>0</v>
      </c>
      <c r="F30" s="260">
        <v>0</v>
      </c>
      <c r="G30" s="70">
        <f t="shared" si="36"/>
        <v>0</v>
      </c>
      <c r="H30" s="71">
        <f t="shared" si="37"/>
        <v>0</v>
      </c>
      <c r="I30" s="298">
        <f t="shared" ref="I30:I35" si="40">C30-F30</f>
        <v>0</v>
      </c>
      <c r="J30" s="95">
        <f t="shared" ref="J30:J34" si="41">I30*21%</f>
        <v>0</v>
      </c>
      <c r="K30" s="314">
        <f t="shared" si="38"/>
        <v>0</v>
      </c>
      <c r="L30" s="276">
        <f t="shared" ref="L30:L34" si="42">F30+I30</f>
        <v>0</v>
      </c>
      <c r="M30" s="123">
        <f t="shared" ref="M30:M35" si="43">G30+J30</f>
        <v>0</v>
      </c>
      <c r="N30" s="277">
        <f t="shared" ref="N30:N35" si="44">H30+K30</f>
        <v>0</v>
      </c>
    </row>
    <row r="31" spans="1:14" ht="42" x14ac:dyDescent="0.35">
      <c r="A31" s="27"/>
      <c r="B31" s="31" t="s">
        <v>108</v>
      </c>
      <c r="C31" s="29">
        <f>'[1]370 ELIGIBIL'!C31+'[1]370 NEELIGIBIL'!C31</f>
        <v>132528.93</v>
      </c>
      <c r="D31" s="30">
        <f t="shared" si="18"/>
        <v>25180.4967</v>
      </c>
      <c r="E31" s="242">
        <f t="shared" si="19"/>
        <v>157709.42669999998</v>
      </c>
      <c r="F31" s="260">
        <v>132528.93</v>
      </c>
      <c r="G31" s="70">
        <f t="shared" si="36"/>
        <v>25180.4967</v>
      </c>
      <c r="H31" s="71">
        <f t="shared" si="37"/>
        <v>157709.42669999998</v>
      </c>
      <c r="I31" s="298">
        <f t="shared" si="40"/>
        <v>0</v>
      </c>
      <c r="J31" s="95">
        <f t="shared" si="41"/>
        <v>0</v>
      </c>
      <c r="K31" s="314">
        <f t="shared" si="38"/>
        <v>0</v>
      </c>
      <c r="L31" s="276">
        <f t="shared" si="42"/>
        <v>132528.93</v>
      </c>
      <c r="M31" s="123">
        <f t="shared" si="43"/>
        <v>25180.4967</v>
      </c>
      <c r="N31" s="277">
        <f t="shared" si="44"/>
        <v>157709.42669999998</v>
      </c>
    </row>
    <row r="32" spans="1:14" ht="42" x14ac:dyDescent="0.35">
      <c r="A32" s="27"/>
      <c r="B32" s="31" t="s">
        <v>43</v>
      </c>
      <c r="C32" s="29">
        <f>'[1]370 ELIGIBIL'!C32+'[1]370 NEELIGIBIL'!C32</f>
        <v>132528.93</v>
      </c>
      <c r="D32" s="30">
        <f t="shared" si="18"/>
        <v>25180.4967</v>
      </c>
      <c r="E32" s="242">
        <f t="shared" si="19"/>
        <v>157709.42669999998</v>
      </c>
      <c r="F32" s="260">
        <v>132528.93</v>
      </c>
      <c r="G32" s="70">
        <f t="shared" si="36"/>
        <v>25180.4967</v>
      </c>
      <c r="H32" s="71">
        <f t="shared" si="37"/>
        <v>157709.42669999998</v>
      </c>
      <c r="I32" s="298">
        <f t="shared" si="40"/>
        <v>0</v>
      </c>
      <c r="J32" s="95">
        <f t="shared" si="41"/>
        <v>0</v>
      </c>
      <c r="K32" s="314">
        <f t="shared" si="38"/>
        <v>0</v>
      </c>
      <c r="L32" s="276">
        <f t="shared" si="42"/>
        <v>132528.93</v>
      </c>
      <c r="M32" s="123">
        <f t="shared" si="43"/>
        <v>25180.4967</v>
      </c>
      <c r="N32" s="277">
        <f t="shared" si="44"/>
        <v>157709.42669999998</v>
      </c>
    </row>
    <row r="33" spans="1:14" ht="42" x14ac:dyDescent="0.35">
      <c r="A33" s="32"/>
      <c r="B33" s="33" t="s">
        <v>44</v>
      </c>
      <c r="C33" s="29">
        <v>0</v>
      </c>
      <c r="D33" s="34">
        <f t="shared" si="18"/>
        <v>0</v>
      </c>
      <c r="E33" s="245">
        <f t="shared" si="19"/>
        <v>0</v>
      </c>
      <c r="F33" s="260">
        <f>'[1]370 ELIGIBIL'!F33+'[1]370 NEELIGIBIL'!F33</f>
        <v>0</v>
      </c>
      <c r="G33" s="70">
        <f t="shared" si="36"/>
        <v>0</v>
      </c>
      <c r="H33" s="71">
        <f t="shared" si="37"/>
        <v>0</v>
      </c>
      <c r="I33" s="298">
        <f t="shared" si="40"/>
        <v>0</v>
      </c>
      <c r="J33" s="95">
        <f t="shared" si="41"/>
        <v>0</v>
      </c>
      <c r="K33" s="314">
        <f t="shared" si="38"/>
        <v>0</v>
      </c>
      <c r="L33" s="276">
        <f t="shared" si="42"/>
        <v>0</v>
      </c>
      <c r="M33" s="123">
        <f t="shared" si="43"/>
        <v>0</v>
      </c>
      <c r="N33" s="277">
        <f t="shared" si="44"/>
        <v>0</v>
      </c>
    </row>
    <row r="34" spans="1:14" ht="21.75" thickBot="1" x14ac:dyDescent="0.4">
      <c r="A34" s="35"/>
      <c r="B34" s="36" t="s">
        <v>45</v>
      </c>
      <c r="C34" s="18">
        <v>0</v>
      </c>
      <c r="D34" s="37">
        <f t="shared" si="18"/>
        <v>0</v>
      </c>
      <c r="E34" s="246">
        <f t="shared" si="19"/>
        <v>0</v>
      </c>
      <c r="F34" s="257">
        <f>'[1]370 ELIGIBIL'!F34+'[1]370 NEELIGIBIL'!F34</f>
        <v>0</v>
      </c>
      <c r="G34" s="60">
        <f t="shared" si="36"/>
        <v>0</v>
      </c>
      <c r="H34" s="61">
        <f t="shared" si="37"/>
        <v>0</v>
      </c>
      <c r="I34" s="293">
        <f t="shared" si="40"/>
        <v>0</v>
      </c>
      <c r="J34" s="95">
        <f t="shared" si="41"/>
        <v>0</v>
      </c>
      <c r="K34" s="309">
        <f t="shared" si="38"/>
        <v>0</v>
      </c>
      <c r="L34" s="273">
        <f t="shared" si="42"/>
        <v>0</v>
      </c>
      <c r="M34" s="114">
        <f t="shared" si="43"/>
        <v>0</v>
      </c>
      <c r="N34" s="274">
        <f t="shared" si="44"/>
        <v>0</v>
      </c>
    </row>
    <row r="35" spans="1:14" s="6" customFormat="1" ht="22.5" thickTop="1" thickBot="1" x14ac:dyDescent="0.4">
      <c r="A35" s="193" t="s">
        <v>46</v>
      </c>
      <c r="B35" s="194" t="s">
        <v>47</v>
      </c>
      <c r="C35" s="195">
        <v>0</v>
      </c>
      <c r="D35" s="196">
        <f t="shared" si="18"/>
        <v>0</v>
      </c>
      <c r="E35" s="247">
        <f t="shared" si="19"/>
        <v>0</v>
      </c>
      <c r="F35" s="264">
        <f>'[1]370 ELIGIBIL'!F35+'[1]370 NEELIGIBIL'!F35</f>
        <v>0</v>
      </c>
      <c r="G35" s="178">
        <f t="shared" si="36"/>
        <v>0</v>
      </c>
      <c r="H35" s="179">
        <f t="shared" si="37"/>
        <v>0</v>
      </c>
      <c r="I35" s="301">
        <f t="shared" si="40"/>
        <v>0</v>
      </c>
      <c r="J35" s="199">
        <f t="shared" ref="J35" si="45">I35*19%</f>
        <v>0</v>
      </c>
      <c r="K35" s="315">
        <f t="shared" si="38"/>
        <v>0</v>
      </c>
      <c r="L35" s="281">
        <f>F35+I35</f>
        <v>0</v>
      </c>
      <c r="M35" s="200">
        <f t="shared" si="43"/>
        <v>0</v>
      </c>
      <c r="N35" s="282">
        <f t="shared" si="44"/>
        <v>0</v>
      </c>
    </row>
    <row r="36" spans="1:14" s="6" customFormat="1" ht="21.75" thickTop="1" x14ac:dyDescent="0.35">
      <c r="A36" s="201" t="s">
        <v>48</v>
      </c>
      <c r="B36" s="202" t="s">
        <v>49</v>
      </c>
      <c r="C36" s="203">
        <f>SUM(C37:C38)</f>
        <v>0</v>
      </c>
      <c r="D36" s="203">
        <f t="shared" ref="D36:F36" si="46">SUM(D37:D38)</f>
        <v>0</v>
      </c>
      <c r="E36" s="248">
        <f t="shared" si="46"/>
        <v>0</v>
      </c>
      <c r="F36" s="263">
        <f t="shared" si="46"/>
        <v>0</v>
      </c>
      <c r="G36" s="190">
        <f t="shared" ref="G36:H36" si="47">SUM(G37:G38)</f>
        <v>0</v>
      </c>
      <c r="H36" s="204">
        <f t="shared" si="47"/>
        <v>0</v>
      </c>
      <c r="I36" s="300">
        <f t="shared" ref="I36:K36" si="48">SUM(I37:I38)</f>
        <v>0</v>
      </c>
      <c r="J36" s="191">
        <f t="shared" si="48"/>
        <v>0</v>
      </c>
      <c r="K36" s="316">
        <f t="shared" si="48"/>
        <v>0</v>
      </c>
      <c r="L36" s="280">
        <f t="shared" ref="L36:N36" si="49">SUM(L37:L38)</f>
        <v>0</v>
      </c>
      <c r="M36" s="192">
        <f t="shared" si="49"/>
        <v>0</v>
      </c>
      <c r="N36" s="206">
        <f t="shared" si="49"/>
        <v>0</v>
      </c>
    </row>
    <row r="37" spans="1:14" ht="21" x14ac:dyDescent="0.35">
      <c r="A37" s="32"/>
      <c r="B37" s="33" t="s">
        <v>50</v>
      </c>
      <c r="C37" s="42">
        <v>0</v>
      </c>
      <c r="D37" s="34">
        <f>C37*19%</f>
        <v>0</v>
      </c>
      <c r="E37" s="245">
        <f>C37+D37</f>
        <v>0</v>
      </c>
      <c r="F37" s="260">
        <f>'[1]370 ELIGIBIL'!F37+'[1]370 NEELIGIBIL'!F37</f>
        <v>0</v>
      </c>
      <c r="G37" s="70">
        <f t="shared" ref="G37:G38" si="50">F37*19%</f>
        <v>0</v>
      </c>
      <c r="H37" s="71">
        <f t="shared" ref="H37:H38" si="51">F37+G37</f>
        <v>0</v>
      </c>
      <c r="I37" s="298">
        <f>C37-F37</f>
        <v>0</v>
      </c>
      <c r="J37" s="95">
        <f>I37*21%</f>
        <v>0</v>
      </c>
      <c r="K37" s="314">
        <f t="shared" ref="K37:K38" si="52">I37+J37</f>
        <v>0</v>
      </c>
      <c r="L37" s="276">
        <f>F37+I37</f>
        <v>0</v>
      </c>
      <c r="M37" s="123">
        <f t="shared" ref="M37:N37" si="53">G37+J37</f>
        <v>0</v>
      </c>
      <c r="N37" s="277">
        <f t="shared" si="53"/>
        <v>0</v>
      </c>
    </row>
    <row r="38" spans="1:14" ht="21.75" thickBot="1" x14ac:dyDescent="0.4">
      <c r="A38" s="35"/>
      <c r="B38" s="36" t="s">
        <v>51</v>
      </c>
      <c r="C38" s="43">
        <v>0</v>
      </c>
      <c r="D38" s="37">
        <f t="shared" si="18"/>
        <v>0</v>
      </c>
      <c r="E38" s="246">
        <f t="shared" si="19"/>
        <v>0</v>
      </c>
      <c r="F38" s="257">
        <v>0</v>
      </c>
      <c r="G38" s="60">
        <f t="shared" si="50"/>
        <v>0</v>
      </c>
      <c r="H38" s="61">
        <f t="shared" si="51"/>
        <v>0</v>
      </c>
      <c r="I38" s="298">
        <f>C38-F38</f>
        <v>0</v>
      </c>
      <c r="J38" s="95">
        <f>I38*21%</f>
        <v>0</v>
      </c>
      <c r="K38" s="309">
        <f t="shared" si="52"/>
        <v>0</v>
      </c>
      <c r="L38" s="276">
        <f>F38+I38</f>
        <v>0</v>
      </c>
      <c r="M38" s="123">
        <f t="shared" ref="M38" si="54">G38+J38</f>
        <v>0</v>
      </c>
      <c r="N38" s="277">
        <f t="shared" ref="N38" si="55">H38+K38</f>
        <v>0</v>
      </c>
    </row>
    <row r="39" spans="1:14" s="6" customFormat="1" ht="21.75" thickTop="1" x14ac:dyDescent="0.35">
      <c r="A39" s="201" t="s">
        <v>52</v>
      </c>
      <c r="B39" s="202" t="s">
        <v>53</v>
      </c>
      <c r="C39" s="203">
        <f>C40+C43+C44</f>
        <v>10100</v>
      </c>
      <c r="D39" s="203">
        <f t="shared" ref="D39:N39" si="56">D40+D43+D44</f>
        <v>1919</v>
      </c>
      <c r="E39" s="203">
        <f t="shared" si="56"/>
        <v>12019</v>
      </c>
      <c r="F39" s="190">
        <f t="shared" si="56"/>
        <v>0</v>
      </c>
      <c r="G39" s="190">
        <f t="shared" si="56"/>
        <v>0</v>
      </c>
      <c r="H39" s="190">
        <f t="shared" si="56"/>
        <v>0</v>
      </c>
      <c r="I39" s="191">
        <f t="shared" si="56"/>
        <v>10100</v>
      </c>
      <c r="J39" s="191">
        <f t="shared" si="56"/>
        <v>2121</v>
      </c>
      <c r="K39" s="191">
        <f t="shared" si="56"/>
        <v>12221</v>
      </c>
      <c r="L39" s="192">
        <f t="shared" si="56"/>
        <v>10100</v>
      </c>
      <c r="M39" s="192">
        <f t="shared" si="56"/>
        <v>2121</v>
      </c>
      <c r="N39" s="192">
        <f t="shared" si="56"/>
        <v>12221</v>
      </c>
    </row>
    <row r="40" spans="1:14" ht="21" x14ac:dyDescent="0.35">
      <c r="A40" s="32"/>
      <c r="B40" s="44" t="s">
        <v>54</v>
      </c>
      <c r="C40" s="45">
        <f>C41+C42</f>
        <v>6100</v>
      </c>
      <c r="D40" s="45">
        <f t="shared" ref="D40:F40" si="57">D41+D42</f>
        <v>1159</v>
      </c>
      <c r="E40" s="249">
        <f t="shared" si="57"/>
        <v>7259</v>
      </c>
      <c r="F40" s="265">
        <f t="shared" si="57"/>
        <v>0</v>
      </c>
      <c r="G40" s="68">
        <f t="shared" ref="G40:H40" si="58">G41+G42</f>
        <v>0</v>
      </c>
      <c r="H40" s="266">
        <f t="shared" si="58"/>
        <v>0</v>
      </c>
      <c r="I40" s="302">
        <f t="shared" ref="I40:K40" si="59">I41+I42</f>
        <v>6100</v>
      </c>
      <c r="J40" s="93">
        <f t="shared" si="59"/>
        <v>1281</v>
      </c>
      <c r="K40" s="317">
        <f t="shared" si="59"/>
        <v>7381</v>
      </c>
      <c r="L40" s="283">
        <f t="shared" ref="L40:N40" si="60">L41+L42</f>
        <v>6100</v>
      </c>
      <c r="M40" s="122">
        <f t="shared" si="60"/>
        <v>1281</v>
      </c>
      <c r="N40" s="284">
        <f t="shared" si="60"/>
        <v>7381</v>
      </c>
    </row>
    <row r="41" spans="1:14" ht="21" x14ac:dyDescent="0.35">
      <c r="A41" s="32"/>
      <c r="B41" s="44" t="s">
        <v>55</v>
      </c>
      <c r="C41" s="42">
        <v>6100</v>
      </c>
      <c r="D41" s="34">
        <f t="shared" si="18"/>
        <v>1159</v>
      </c>
      <c r="E41" s="245">
        <f t="shared" si="19"/>
        <v>7259</v>
      </c>
      <c r="F41" s="260">
        <f>'[1]370 ELIGIBIL'!F41+'[1]370 NEELIGIBIL'!F41</f>
        <v>0</v>
      </c>
      <c r="G41" s="70">
        <f t="shared" ref="G41:G44" si="61">F41*19%</f>
        <v>0</v>
      </c>
      <c r="H41" s="71">
        <f t="shared" ref="H41:H44" si="62">F41+G41</f>
        <v>0</v>
      </c>
      <c r="I41" s="298">
        <v>6100</v>
      </c>
      <c r="J41" s="95">
        <f>I41*21%</f>
        <v>1281</v>
      </c>
      <c r="K41" s="314">
        <f t="shared" ref="K41:K44" si="63">I41+J41</f>
        <v>7381</v>
      </c>
      <c r="L41" s="356">
        <f>F41+I41</f>
        <v>6100</v>
      </c>
      <c r="M41" s="123">
        <f t="shared" ref="M41:N41" si="64">G41+J41</f>
        <v>1281</v>
      </c>
      <c r="N41" s="357">
        <f t="shared" si="64"/>
        <v>7381</v>
      </c>
    </row>
    <row r="42" spans="1:14" ht="63" x14ac:dyDescent="0.35">
      <c r="A42" s="27"/>
      <c r="B42" s="31" t="s">
        <v>56</v>
      </c>
      <c r="C42" s="42">
        <f>'[1]370 ELIGIBIL'!C42+'[1]370 NEELIGIBIL'!C42</f>
        <v>0</v>
      </c>
      <c r="D42" s="30">
        <f t="shared" si="18"/>
        <v>0</v>
      </c>
      <c r="E42" s="242">
        <f t="shared" si="19"/>
        <v>0</v>
      </c>
      <c r="F42" s="260">
        <f>'[1]370 ELIGIBIL'!F42+'[1]370 NEELIGIBIL'!F42</f>
        <v>0</v>
      </c>
      <c r="G42" s="70">
        <f t="shared" si="61"/>
        <v>0</v>
      </c>
      <c r="H42" s="71">
        <f t="shared" si="62"/>
        <v>0</v>
      </c>
      <c r="I42" s="298">
        <f t="shared" ref="I42:I44" si="65">C42-F42</f>
        <v>0</v>
      </c>
      <c r="J42" s="95">
        <f t="shared" ref="J42:J44" si="66">I42*21%</f>
        <v>0</v>
      </c>
      <c r="K42" s="314">
        <f t="shared" si="63"/>
        <v>0</v>
      </c>
      <c r="L42" s="276">
        <v>0</v>
      </c>
      <c r="M42" s="124">
        <f t="shared" ref="M42" si="67">L42*19%</f>
        <v>0</v>
      </c>
      <c r="N42" s="125">
        <f t="shared" ref="N42" si="68">L42+M42</f>
        <v>0</v>
      </c>
    </row>
    <row r="43" spans="1:14" ht="21" x14ac:dyDescent="0.35">
      <c r="A43" s="371"/>
      <c r="B43" s="31" t="s">
        <v>57</v>
      </c>
      <c r="C43" s="42">
        <v>1000</v>
      </c>
      <c r="D43" s="30">
        <f t="shared" ref="D43" si="69">C43*19%</f>
        <v>190</v>
      </c>
      <c r="E43" s="242">
        <f t="shared" ref="E43" si="70">C43+D43</f>
        <v>1190</v>
      </c>
      <c r="F43" s="260">
        <v>0</v>
      </c>
      <c r="G43" s="70">
        <f t="shared" ref="G43" si="71">F43*19%</f>
        <v>0</v>
      </c>
      <c r="H43" s="71">
        <f t="shared" ref="H43" si="72">F43+G43</f>
        <v>0</v>
      </c>
      <c r="I43" s="298">
        <f t="shared" ref="I43" si="73">C43-F43</f>
        <v>1000</v>
      </c>
      <c r="J43" s="95">
        <f t="shared" ref="J43" si="74">I43*21%</f>
        <v>210</v>
      </c>
      <c r="K43" s="314">
        <f t="shared" ref="K43" si="75">I43+J43</f>
        <v>1210</v>
      </c>
      <c r="L43" s="356">
        <f>F43+I43</f>
        <v>1000</v>
      </c>
      <c r="M43" s="123">
        <f t="shared" ref="M43" si="76">G43+J43</f>
        <v>210</v>
      </c>
      <c r="N43" s="357">
        <f t="shared" ref="N43" si="77">H43+K43</f>
        <v>1210</v>
      </c>
    </row>
    <row r="44" spans="1:14" ht="42.75" thickBot="1" x14ac:dyDescent="0.4">
      <c r="A44" s="16"/>
      <c r="B44" s="372" t="s">
        <v>141</v>
      </c>
      <c r="C44" s="373">
        <v>3000</v>
      </c>
      <c r="D44" s="374">
        <f t="shared" si="18"/>
        <v>570</v>
      </c>
      <c r="E44" s="375">
        <f t="shared" si="19"/>
        <v>3570</v>
      </c>
      <c r="F44" s="376">
        <f>'[1]370 ELIGIBIL'!F43+'[1]370 NEELIGIBIL'!F43</f>
        <v>0</v>
      </c>
      <c r="G44" s="377">
        <f t="shared" si="61"/>
        <v>0</v>
      </c>
      <c r="H44" s="378">
        <f t="shared" si="62"/>
        <v>0</v>
      </c>
      <c r="I44" s="382">
        <f t="shared" si="65"/>
        <v>3000</v>
      </c>
      <c r="J44" s="383">
        <f t="shared" si="66"/>
        <v>630</v>
      </c>
      <c r="K44" s="384">
        <f t="shared" si="63"/>
        <v>3630</v>
      </c>
      <c r="L44" s="379">
        <f>F44+I44</f>
        <v>3000</v>
      </c>
      <c r="M44" s="380">
        <f t="shared" ref="M44:N44" si="78">G44+J44</f>
        <v>630</v>
      </c>
      <c r="N44" s="381">
        <f t="shared" si="78"/>
        <v>3630</v>
      </c>
    </row>
    <row r="45" spans="1:14" ht="22.5" thickTop="1" thickBot="1" x14ac:dyDescent="0.4">
      <c r="A45" s="401" t="s">
        <v>58</v>
      </c>
      <c r="B45" s="402"/>
      <c r="C45" s="25">
        <f>C21+C25+C26+C27+C28+C35+C36+C39</f>
        <v>313683.28999999998</v>
      </c>
      <c r="D45" s="25">
        <f t="shared" ref="D45:N45" si="79">D21+D25+D26+D27+D28+D35+D36+D39</f>
        <v>59599.825100000002</v>
      </c>
      <c r="E45" s="135">
        <f t="shared" si="79"/>
        <v>373283.11509999994</v>
      </c>
      <c r="F45" s="146">
        <f t="shared" si="79"/>
        <v>303583.28999999998</v>
      </c>
      <c r="G45" s="64">
        <f t="shared" si="79"/>
        <v>57680.825100000002</v>
      </c>
      <c r="H45" s="65">
        <f t="shared" si="79"/>
        <v>361264.11509999994</v>
      </c>
      <c r="I45" s="295">
        <f t="shared" si="79"/>
        <v>10100</v>
      </c>
      <c r="J45" s="88">
        <f t="shared" si="79"/>
        <v>2121</v>
      </c>
      <c r="K45" s="311">
        <f t="shared" si="79"/>
        <v>12221</v>
      </c>
      <c r="L45" s="158">
        <f t="shared" si="79"/>
        <v>313683.28999999998</v>
      </c>
      <c r="M45" s="118">
        <f t="shared" si="79"/>
        <v>59801.825100000002</v>
      </c>
      <c r="N45" s="119">
        <f t="shared" si="79"/>
        <v>373485.11509999994</v>
      </c>
    </row>
    <row r="46" spans="1:14" ht="21" x14ac:dyDescent="0.25">
      <c r="A46" s="403" t="s">
        <v>59</v>
      </c>
      <c r="B46" s="400"/>
      <c r="C46" s="400"/>
      <c r="D46" s="400"/>
      <c r="E46" s="400"/>
      <c r="F46" s="144"/>
      <c r="G46" s="259"/>
      <c r="H46" s="145"/>
      <c r="I46" s="90"/>
      <c r="J46" s="90"/>
      <c r="K46" s="90"/>
      <c r="L46" s="156"/>
      <c r="M46" s="275"/>
      <c r="N46" s="157"/>
    </row>
    <row r="47" spans="1:14" ht="21" customHeight="1" x14ac:dyDescent="0.35">
      <c r="A47" s="75" t="s">
        <v>60</v>
      </c>
      <c r="B47" s="358" t="s">
        <v>61</v>
      </c>
      <c r="C47" s="47">
        <f t="shared" ref="C47:H47" si="80">C48+C69</f>
        <v>2624214.88</v>
      </c>
      <c r="D47" s="47">
        <f t="shared" si="80"/>
        <v>498600.82719999994</v>
      </c>
      <c r="E47" s="326">
        <f t="shared" si="80"/>
        <v>3122815.7072000001</v>
      </c>
      <c r="F47" s="337">
        <f t="shared" si="80"/>
        <v>2603080.69</v>
      </c>
      <c r="G47" s="9">
        <f t="shared" si="80"/>
        <v>494585.33110000001</v>
      </c>
      <c r="H47" s="338">
        <f t="shared" si="80"/>
        <v>3097666.0211</v>
      </c>
      <c r="I47" s="330">
        <f>I48</f>
        <v>21134.179999999997</v>
      </c>
      <c r="J47" s="97">
        <f t="shared" ref="J47:K47" si="81">J48</f>
        <v>4438.1777999999995</v>
      </c>
      <c r="K47" s="346">
        <f t="shared" si="81"/>
        <v>25572.357799999994</v>
      </c>
      <c r="L47" s="352">
        <f>F47+I47</f>
        <v>2624214.87</v>
      </c>
      <c r="M47" s="126">
        <f t="shared" ref="M47:N47" si="82">G47+J47</f>
        <v>499023.50890000002</v>
      </c>
      <c r="N47" s="353">
        <f t="shared" si="82"/>
        <v>3123238.3788999999</v>
      </c>
    </row>
    <row r="48" spans="1:14" ht="22.5" customHeight="1" x14ac:dyDescent="0.35">
      <c r="A48" s="75"/>
      <c r="B48" s="76" t="s">
        <v>62</v>
      </c>
      <c r="C48" s="47">
        <f>C49+C59</f>
        <v>2624214.88</v>
      </c>
      <c r="D48" s="47">
        <f t="shared" ref="D48:E48" si="83">D49+D59</f>
        <v>498600.82719999994</v>
      </c>
      <c r="E48" s="326">
        <f t="shared" si="83"/>
        <v>3122815.7072000001</v>
      </c>
      <c r="F48" s="337">
        <f>F49+F59</f>
        <v>2603080.69</v>
      </c>
      <c r="G48" s="7">
        <f t="shared" ref="G48:G69" si="84">F48*0.19</f>
        <v>494585.33110000001</v>
      </c>
      <c r="H48" s="8">
        <f t="shared" ref="H48:H71" si="85">F48+G48</f>
        <v>3097666.0211</v>
      </c>
      <c r="I48" s="330">
        <f>I49+I59</f>
        <v>21134.179999999997</v>
      </c>
      <c r="J48" s="97">
        <f>J49+J59</f>
        <v>4438.1777999999995</v>
      </c>
      <c r="K48" s="346">
        <f t="shared" ref="K48" si="86">K49+K59</f>
        <v>25572.357799999994</v>
      </c>
      <c r="L48" s="352">
        <f t="shared" ref="L48:L80" si="87">F48+I48</f>
        <v>2624214.87</v>
      </c>
      <c r="M48" s="126">
        <f t="shared" ref="M48:M80" si="88">G48+J48</f>
        <v>499023.50890000002</v>
      </c>
      <c r="N48" s="353">
        <f t="shared" ref="N48:N80" si="89">H48+K48</f>
        <v>3123238.3788999999</v>
      </c>
    </row>
    <row r="49" spans="1:14" ht="0.75" customHeight="1" x14ac:dyDescent="0.35">
      <c r="A49" s="75"/>
      <c r="B49" s="76" t="s">
        <v>130</v>
      </c>
      <c r="C49" s="47">
        <f>SUM(C50:C58)</f>
        <v>1314890.9799999997</v>
      </c>
      <c r="D49" s="3">
        <f>C49*0.19</f>
        <v>249829.28619999994</v>
      </c>
      <c r="E49" s="213">
        <f>C49+D49</f>
        <v>1564720.2661999997</v>
      </c>
      <c r="F49" s="337">
        <f>SUM(F50:F58)</f>
        <v>1304323.8799999999</v>
      </c>
      <c r="G49" s="9">
        <f t="shared" ref="G49:H49" si="90">SUM(G50:G58)</f>
        <v>247821.53720000002</v>
      </c>
      <c r="H49" s="338">
        <f t="shared" si="90"/>
        <v>1552145.4171999998</v>
      </c>
      <c r="I49" s="330">
        <f>SUM(I50:I58)</f>
        <v>10567.09</v>
      </c>
      <c r="J49" s="97">
        <f t="shared" ref="J49:K49" si="91">SUM(J50:J58)</f>
        <v>2219.0888999999997</v>
      </c>
      <c r="K49" s="346">
        <f t="shared" si="91"/>
        <v>12786.178899999999</v>
      </c>
      <c r="L49" s="352">
        <f t="shared" si="87"/>
        <v>1314890.97</v>
      </c>
      <c r="M49" s="126">
        <f t="shared" si="88"/>
        <v>250040.62610000002</v>
      </c>
      <c r="N49" s="353">
        <f t="shared" si="89"/>
        <v>1564931.5960999997</v>
      </c>
    </row>
    <row r="50" spans="1:14" ht="28.5" hidden="1" customHeight="1" x14ac:dyDescent="0.35">
      <c r="A50" s="207"/>
      <c r="B50" s="5" t="s">
        <v>112</v>
      </c>
      <c r="C50" s="138">
        <v>321074.78999999998</v>
      </c>
      <c r="D50" s="4">
        <f>C50*0.19</f>
        <v>61004.210099999997</v>
      </c>
      <c r="E50" s="251">
        <f>C50+D50</f>
        <v>382079.00009999995</v>
      </c>
      <c r="F50" s="267">
        <f>260558.91+57496.93+3018.95</f>
        <v>321074.79000000004</v>
      </c>
      <c r="G50" s="106">
        <f>F50*0.19</f>
        <v>61004.210100000011</v>
      </c>
      <c r="H50" s="107">
        <f>F50+G50</f>
        <v>382079.00010000006</v>
      </c>
      <c r="I50" s="303">
        <f t="shared" ref="I50:I57" si="92">C50-F50</f>
        <v>0</v>
      </c>
      <c r="J50" s="209">
        <f>I50*0.21</f>
        <v>0</v>
      </c>
      <c r="K50" s="319">
        <f>I50+J50</f>
        <v>0</v>
      </c>
      <c r="L50" s="285">
        <f t="shared" si="87"/>
        <v>321074.79000000004</v>
      </c>
      <c r="M50" s="131">
        <f t="shared" si="88"/>
        <v>61004.210100000011</v>
      </c>
      <c r="N50" s="286">
        <f t="shared" si="89"/>
        <v>382079.00010000006</v>
      </c>
    </row>
    <row r="51" spans="1:14" ht="22.5" hidden="1" customHeight="1" x14ac:dyDescent="0.35">
      <c r="A51" s="207"/>
      <c r="B51" s="5" t="s">
        <v>113</v>
      </c>
      <c r="C51" s="138">
        <v>509609.22</v>
      </c>
      <c r="D51" s="4">
        <f t="shared" ref="D51:D68" si="93">C51*0.19</f>
        <v>96825.751799999998</v>
      </c>
      <c r="E51" s="251">
        <f t="shared" ref="E51:E59" si="94">C51+D51</f>
        <v>606434.97179999994</v>
      </c>
      <c r="F51" s="267">
        <f>446748.28+62860.94</f>
        <v>509609.22000000003</v>
      </c>
      <c r="G51" s="106">
        <f t="shared" ref="G51:G58" si="95">F51*0.19</f>
        <v>96825.751800000013</v>
      </c>
      <c r="H51" s="107">
        <f t="shared" ref="H51:H58" si="96">F51+G51</f>
        <v>606434.97180000006</v>
      </c>
      <c r="I51" s="303">
        <f t="shared" si="92"/>
        <v>0</v>
      </c>
      <c r="J51" s="209">
        <f t="shared" ref="J51:J80" si="97">I51*0.21</f>
        <v>0</v>
      </c>
      <c r="K51" s="319">
        <f t="shared" ref="K51:K68" si="98">I51+J51</f>
        <v>0</v>
      </c>
      <c r="L51" s="285">
        <f t="shared" si="87"/>
        <v>509609.22000000003</v>
      </c>
      <c r="M51" s="131">
        <f t="shared" si="88"/>
        <v>96825.751800000013</v>
      </c>
      <c r="N51" s="286">
        <f t="shared" si="89"/>
        <v>606434.97180000006</v>
      </c>
    </row>
    <row r="52" spans="1:14" ht="22.5" hidden="1" customHeight="1" x14ac:dyDescent="0.35">
      <c r="A52" s="207"/>
      <c r="B52" s="5" t="s">
        <v>114</v>
      </c>
      <c r="C52" s="138">
        <v>190786.72</v>
      </c>
      <c r="D52" s="4">
        <f t="shared" si="93"/>
        <v>36249.476800000004</v>
      </c>
      <c r="E52" s="251">
        <f t="shared" si="94"/>
        <v>227036.19680000001</v>
      </c>
      <c r="F52" s="267">
        <v>190786.72</v>
      </c>
      <c r="G52" s="106">
        <f t="shared" si="95"/>
        <v>36249.476800000004</v>
      </c>
      <c r="H52" s="107">
        <f t="shared" si="96"/>
        <v>227036.19680000001</v>
      </c>
      <c r="I52" s="303">
        <f t="shared" si="92"/>
        <v>0</v>
      </c>
      <c r="J52" s="209">
        <f t="shared" si="97"/>
        <v>0</v>
      </c>
      <c r="K52" s="319">
        <f t="shared" si="98"/>
        <v>0</v>
      </c>
      <c r="L52" s="285">
        <f t="shared" si="87"/>
        <v>190786.72</v>
      </c>
      <c r="M52" s="131">
        <f t="shared" si="88"/>
        <v>36249.476800000004</v>
      </c>
      <c r="N52" s="286">
        <f t="shared" si="89"/>
        <v>227036.19680000001</v>
      </c>
    </row>
    <row r="53" spans="1:14" ht="22.5" hidden="1" customHeight="1" x14ac:dyDescent="0.35">
      <c r="A53" s="207"/>
      <c r="B53" s="5" t="s">
        <v>115</v>
      </c>
      <c r="C53" s="138">
        <v>17847.099999999999</v>
      </c>
      <c r="D53" s="4">
        <f t="shared" si="93"/>
        <v>3390.9489999999996</v>
      </c>
      <c r="E53" s="251">
        <f t="shared" si="94"/>
        <v>21238.048999999999</v>
      </c>
      <c r="F53" s="267">
        <v>17847.099999999999</v>
      </c>
      <c r="G53" s="106">
        <f t="shared" si="95"/>
        <v>3390.9489999999996</v>
      </c>
      <c r="H53" s="107">
        <f t="shared" si="96"/>
        <v>21238.048999999999</v>
      </c>
      <c r="I53" s="303">
        <f t="shared" si="92"/>
        <v>0</v>
      </c>
      <c r="J53" s="209">
        <f t="shared" si="97"/>
        <v>0</v>
      </c>
      <c r="K53" s="319">
        <f t="shared" si="98"/>
        <v>0</v>
      </c>
      <c r="L53" s="285">
        <f t="shared" si="87"/>
        <v>17847.099999999999</v>
      </c>
      <c r="M53" s="131">
        <f t="shared" si="88"/>
        <v>3390.9489999999996</v>
      </c>
      <c r="N53" s="286">
        <f t="shared" si="89"/>
        <v>21238.048999999999</v>
      </c>
    </row>
    <row r="54" spans="1:14" ht="24.75" hidden="1" customHeight="1" x14ac:dyDescent="0.35">
      <c r="A54" s="207"/>
      <c r="B54" s="5" t="s">
        <v>116</v>
      </c>
      <c r="C54" s="138">
        <v>38502.81</v>
      </c>
      <c r="D54" s="4">
        <f t="shared" si="93"/>
        <v>7315.5338999999994</v>
      </c>
      <c r="E54" s="251">
        <f t="shared" si="94"/>
        <v>45818.3439</v>
      </c>
      <c r="F54" s="267">
        <v>38502.81</v>
      </c>
      <c r="G54" s="106">
        <f t="shared" si="95"/>
        <v>7315.5338999999994</v>
      </c>
      <c r="H54" s="107">
        <f t="shared" si="96"/>
        <v>45818.3439</v>
      </c>
      <c r="I54" s="303">
        <f t="shared" si="92"/>
        <v>0</v>
      </c>
      <c r="J54" s="209">
        <f t="shared" si="97"/>
        <v>0</v>
      </c>
      <c r="K54" s="319">
        <f t="shared" si="98"/>
        <v>0</v>
      </c>
      <c r="L54" s="285">
        <f t="shared" si="87"/>
        <v>38502.81</v>
      </c>
      <c r="M54" s="131">
        <f t="shared" si="88"/>
        <v>7315.5338999999994</v>
      </c>
      <c r="N54" s="286">
        <f t="shared" si="89"/>
        <v>45818.3439</v>
      </c>
    </row>
    <row r="55" spans="1:14" ht="21" hidden="1" customHeight="1" x14ac:dyDescent="0.35">
      <c r="A55" s="207"/>
      <c r="B55" s="5" t="s">
        <v>117</v>
      </c>
      <c r="C55" s="138">
        <v>17910.419999999998</v>
      </c>
      <c r="D55" s="4">
        <f t="shared" si="93"/>
        <v>3402.9797999999996</v>
      </c>
      <c r="E55" s="251">
        <f t="shared" si="94"/>
        <v>21313.399799999999</v>
      </c>
      <c r="F55" s="267">
        <v>17910.419999999998</v>
      </c>
      <c r="G55" s="106">
        <f t="shared" si="95"/>
        <v>3402.9797999999996</v>
      </c>
      <c r="H55" s="107">
        <f t="shared" si="96"/>
        <v>21313.399799999999</v>
      </c>
      <c r="I55" s="303">
        <f t="shared" si="92"/>
        <v>0</v>
      </c>
      <c r="J55" s="209">
        <f t="shared" si="97"/>
        <v>0</v>
      </c>
      <c r="K55" s="319">
        <f t="shared" si="98"/>
        <v>0</v>
      </c>
      <c r="L55" s="285">
        <f t="shared" si="87"/>
        <v>17910.419999999998</v>
      </c>
      <c r="M55" s="131">
        <f t="shared" si="88"/>
        <v>3402.9797999999996</v>
      </c>
      <c r="N55" s="286">
        <f t="shared" si="89"/>
        <v>21313.399799999999</v>
      </c>
    </row>
    <row r="56" spans="1:14" ht="22.5" hidden="1" customHeight="1" x14ac:dyDescent="0.35">
      <c r="A56" s="207"/>
      <c r="B56" s="5" t="s">
        <v>118</v>
      </c>
      <c r="C56" s="138">
        <v>19911.52</v>
      </c>
      <c r="D56" s="4">
        <f t="shared" si="93"/>
        <v>3783.1887999999999</v>
      </c>
      <c r="E56" s="251">
        <f t="shared" si="94"/>
        <v>23694.7088</v>
      </c>
      <c r="F56" s="267">
        <v>19911.52</v>
      </c>
      <c r="G56" s="106">
        <f t="shared" si="95"/>
        <v>3783.1887999999999</v>
      </c>
      <c r="H56" s="107">
        <f t="shared" si="96"/>
        <v>23694.7088</v>
      </c>
      <c r="I56" s="303">
        <f t="shared" si="92"/>
        <v>0</v>
      </c>
      <c r="J56" s="209">
        <f t="shared" si="97"/>
        <v>0</v>
      </c>
      <c r="K56" s="319">
        <f t="shared" si="98"/>
        <v>0</v>
      </c>
      <c r="L56" s="285">
        <f t="shared" si="87"/>
        <v>19911.52</v>
      </c>
      <c r="M56" s="131">
        <f t="shared" si="88"/>
        <v>3783.1887999999999</v>
      </c>
      <c r="N56" s="286">
        <f t="shared" si="89"/>
        <v>23694.7088</v>
      </c>
    </row>
    <row r="57" spans="1:14" ht="22.5" hidden="1" customHeight="1" x14ac:dyDescent="0.35">
      <c r="A57" s="207"/>
      <c r="B57" s="5" t="s">
        <v>119</v>
      </c>
      <c r="C57" s="138">
        <v>78832.5</v>
      </c>
      <c r="D57" s="4">
        <f t="shared" si="93"/>
        <v>14978.174999999999</v>
      </c>
      <c r="E57" s="251">
        <f t="shared" si="94"/>
        <v>93810.675000000003</v>
      </c>
      <c r="F57" s="267">
        <v>78832.5</v>
      </c>
      <c r="G57" s="106">
        <f t="shared" si="95"/>
        <v>14978.174999999999</v>
      </c>
      <c r="H57" s="107">
        <f t="shared" si="96"/>
        <v>93810.675000000003</v>
      </c>
      <c r="I57" s="303">
        <f t="shared" si="92"/>
        <v>0</v>
      </c>
      <c r="J57" s="209">
        <f t="shared" si="97"/>
        <v>0</v>
      </c>
      <c r="K57" s="319">
        <f t="shared" si="98"/>
        <v>0</v>
      </c>
      <c r="L57" s="285">
        <f t="shared" si="87"/>
        <v>78832.5</v>
      </c>
      <c r="M57" s="131">
        <f t="shared" si="88"/>
        <v>14978.174999999999</v>
      </c>
      <c r="N57" s="286">
        <f t="shared" si="89"/>
        <v>93810.675000000003</v>
      </c>
    </row>
    <row r="58" spans="1:14" ht="27.75" hidden="1" customHeight="1" x14ac:dyDescent="0.35">
      <c r="A58" s="207"/>
      <c r="B58" s="5" t="s">
        <v>120</v>
      </c>
      <c r="C58" s="355">
        <f>175702.99-55287.09</f>
        <v>120415.9</v>
      </c>
      <c r="D58" s="4">
        <f t="shared" si="93"/>
        <v>22879.021000000001</v>
      </c>
      <c r="E58" s="251">
        <f t="shared" si="94"/>
        <v>143294.921</v>
      </c>
      <c r="F58" s="267">
        <f>59406.55+50442.25</f>
        <v>109848.8</v>
      </c>
      <c r="G58" s="106">
        <f t="shared" si="95"/>
        <v>20871.272000000001</v>
      </c>
      <c r="H58" s="107">
        <f t="shared" si="96"/>
        <v>130720.072</v>
      </c>
      <c r="I58" s="303">
        <f>10567.09</f>
        <v>10567.09</v>
      </c>
      <c r="J58" s="209">
        <f t="shared" si="97"/>
        <v>2219.0888999999997</v>
      </c>
      <c r="K58" s="319">
        <f t="shared" si="98"/>
        <v>12786.178899999999</v>
      </c>
      <c r="L58" s="285">
        <f t="shared" si="87"/>
        <v>120415.89</v>
      </c>
      <c r="M58" s="131">
        <f t="shared" si="88"/>
        <v>23090.3609</v>
      </c>
      <c r="N58" s="286">
        <f t="shared" si="89"/>
        <v>143506.25089999998</v>
      </c>
    </row>
    <row r="59" spans="1:14" ht="26.25" hidden="1" customHeight="1" x14ac:dyDescent="0.35">
      <c r="A59" s="207"/>
      <c r="B59" s="359" t="s">
        <v>131</v>
      </c>
      <c r="C59" s="47">
        <f>SUM(C60:C68)</f>
        <v>1309323.9000000001</v>
      </c>
      <c r="D59" s="3">
        <f t="shared" si="93"/>
        <v>248771.54100000003</v>
      </c>
      <c r="E59" s="213">
        <f t="shared" si="94"/>
        <v>1558095.4410000001</v>
      </c>
      <c r="F59" s="337">
        <f>SUM(F60:F68)</f>
        <v>1298756.81</v>
      </c>
      <c r="G59" s="9">
        <f t="shared" ref="G59:H59" si="99">SUM(G60:G68)</f>
        <v>246763.79390000002</v>
      </c>
      <c r="H59" s="338">
        <f t="shared" si="99"/>
        <v>1545520.6038999998</v>
      </c>
      <c r="I59" s="330">
        <f>SUM(I60:I68)</f>
        <v>10567.089999999997</v>
      </c>
      <c r="J59" s="98">
        <f t="shared" si="97"/>
        <v>2219.0888999999993</v>
      </c>
      <c r="K59" s="346">
        <f t="shared" ref="K59" si="100">SUM(K60:K68)</f>
        <v>12786.178899999995</v>
      </c>
      <c r="L59" s="352">
        <f t="shared" si="87"/>
        <v>1309323.9000000001</v>
      </c>
      <c r="M59" s="126">
        <f t="shared" si="88"/>
        <v>248982.88280000002</v>
      </c>
      <c r="N59" s="353">
        <f t="shared" si="89"/>
        <v>1558306.7827999997</v>
      </c>
    </row>
    <row r="60" spans="1:14" ht="28.5" hidden="1" customHeight="1" x14ac:dyDescent="0.35">
      <c r="A60" s="207"/>
      <c r="B60" s="5" t="s">
        <v>121</v>
      </c>
      <c r="C60" s="138">
        <v>326726.06</v>
      </c>
      <c r="D60" s="4">
        <f t="shared" si="93"/>
        <v>62077.951399999998</v>
      </c>
      <c r="E60" s="251">
        <f t="shared" ref="E60:E68" si="101">C60+D60</f>
        <v>388804.01140000002</v>
      </c>
      <c r="F60" s="267">
        <f>241421.91+84205.76+1098.39</f>
        <v>326726.06</v>
      </c>
      <c r="G60" s="106">
        <f>F60*0.19</f>
        <v>62077.951399999998</v>
      </c>
      <c r="H60" s="107">
        <f>F60+G60</f>
        <v>388804.01140000002</v>
      </c>
      <c r="I60" s="303">
        <f t="shared" ref="I60:I68" si="102">C60-F60</f>
        <v>0</v>
      </c>
      <c r="J60" s="209">
        <f t="shared" si="97"/>
        <v>0</v>
      </c>
      <c r="K60" s="319">
        <f t="shared" si="98"/>
        <v>0</v>
      </c>
      <c r="L60" s="285">
        <f t="shared" si="87"/>
        <v>326726.06</v>
      </c>
      <c r="M60" s="131">
        <f t="shared" si="88"/>
        <v>62077.951399999998</v>
      </c>
      <c r="N60" s="286">
        <f t="shared" si="89"/>
        <v>388804.01140000002</v>
      </c>
    </row>
    <row r="61" spans="1:14" ht="21.75" hidden="1" customHeight="1" x14ac:dyDescent="0.35">
      <c r="A61" s="207"/>
      <c r="B61" s="5" t="s">
        <v>122</v>
      </c>
      <c r="C61" s="138">
        <v>525078.69999999995</v>
      </c>
      <c r="D61" s="4">
        <f t="shared" si="93"/>
        <v>99764.952999999994</v>
      </c>
      <c r="E61" s="251">
        <f t="shared" si="101"/>
        <v>624843.65299999993</v>
      </c>
      <c r="F61" s="267">
        <f>458994.12+66084.58</f>
        <v>525078.69999999995</v>
      </c>
      <c r="G61" s="106">
        <f t="shared" ref="G61:G68" si="103">F61*0.19</f>
        <v>99764.952999999994</v>
      </c>
      <c r="H61" s="107">
        <f t="shared" ref="H61:H68" si="104">F61+G61</f>
        <v>624843.65299999993</v>
      </c>
      <c r="I61" s="303">
        <f t="shared" si="102"/>
        <v>0</v>
      </c>
      <c r="J61" s="209">
        <f t="shared" si="97"/>
        <v>0</v>
      </c>
      <c r="K61" s="319">
        <f t="shared" si="98"/>
        <v>0</v>
      </c>
      <c r="L61" s="285">
        <f t="shared" si="87"/>
        <v>525078.69999999995</v>
      </c>
      <c r="M61" s="131">
        <f t="shared" si="88"/>
        <v>99764.952999999994</v>
      </c>
      <c r="N61" s="286">
        <f t="shared" si="89"/>
        <v>624843.65299999993</v>
      </c>
    </row>
    <row r="62" spans="1:14" ht="30" hidden="1" customHeight="1" x14ac:dyDescent="0.35">
      <c r="A62" s="207"/>
      <c r="B62" s="5" t="s">
        <v>123</v>
      </c>
      <c r="C62" s="138">
        <v>137428.01999999999</v>
      </c>
      <c r="D62" s="4">
        <f t="shared" si="93"/>
        <v>26111.323799999998</v>
      </c>
      <c r="E62" s="251">
        <f t="shared" si="101"/>
        <v>163539.34379999997</v>
      </c>
      <c r="F62" s="267">
        <v>137428.01999999999</v>
      </c>
      <c r="G62" s="106">
        <f t="shared" si="103"/>
        <v>26111.323799999998</v>
      </c>
      <c r="H62" s="107">
        <f t="shared" si="104"/>
        <v>163539.34379999997</v>
      </c>
      <c r="I62" s="303">
        <f t="shared" si="102"/>
        <v>0</v>
      </c>
      <c r="J62" s="209">
        <f t="shared" si="97"/>
        <v>0</v>
      </c>
      <c r="K62" s="319">
        <f t="shared" si="98"/>
        <v>0</v>
      </c>
      <c r="L62" s="285">
        <f t="shared" si="87"/>
        <v>137428.01999999999</v>
      </c>
      <c r="M62" s="131">
        <f t="shared" si="88"/>
        <v>26111.323799999998</v>
      </c>
      <c r="N62" s="286">
        <f t="shared" si="89"/>
        <v>163539.34379999997</v>
      </c>
    </row>
    <row r="63" spans="1:14" ht="26.25" hidden="1" customHeight="1" x14ac:dyDescent="0.35">
      <c r="A63" s="207"/>
      <c r="B63" s="5" t="s">
        <v>124</v>
      </c>
      <c r="C63" s="138">
        <v>17847.099999999999</v>
      </c>
      <c r="D63" s="4">
        <f t="shared" si="93"/>
        <v>3390.9489999999996</v>
      </c>
      <c r="E63" s="251">
        <f t="shared" si="101"/>
        <v>21238.048999999999</v>
      </c>
      <c r="F63" s="267">
        <v>17847.099999999999</v>
      </c>
      <c r="G63" s="106">
        <f t="shared" si="103"/>
        <v>3390.9489999999996</v>
      </c>
      <c r="H63" s="107">
        <f t="shared" si="104"/>
        <v>21238.048999999999</v>
      </c>
      <c r="I63" s="303">
        <f t="shared" si="102"/>
        <v>0</v>
      </c>
      <c r="J63" s="209">
        <f t="shared" si="97"/>
        <v>0</v>
      </c>
      <c r="K63" s="319">
        <f t="shared" si="98"/>
        <v>0</v>
      </c>
      <c r="L63" s="285">
        <f t="shared" si="87"/>
        <v>17847.099999999999</v>
      </c>
      <c r="M63" s="131">
        <f t="shared" si="88"/>
        <v>3390.9489999999996</v>
      </c>
      <c r="N63" s="286">
        <f t="shared" si="89"/>
        <v>21238.048999999999</v>
      </c>
    </row>
    <row r="64" spans="1:14" ht="26.25" hidden="1" customHeight="1" x14ac:dyDescent="0.35">
      <c r="A64" s="207"/>
      <c r="B64" s="5" t="s">
        <v>125</v>
      </c>
      <c r="C64" s="138">
        <v>38502.81</v>
      </c>
      <c r="D64" s="4">
        <f t="shared" si="93"/>
        <v>7315.5338999999994</v>
      </c>
      <c r="E64" s="251">
        <f t="shared" si="101"/>
        <v>45818.3439</v>
      </c>
      <c r="F64" s="267">
        <v>38502.81</v>
      </c>
      <c r="G64" s="106">
        <f t="shared" si="103"/>
        <v>7315.5338999999994</v>
      </c>
      <c r="H64" s="107">
        <f t="shared" si="104"/>
        <v>45818.3439</v>
      </c>
      <c r="I64" s="303">
        <f t="shared" si="102"/>
        <v>0</v>
      </c>
      <c r="J64" s="209">
        <f t="shared" si="97"/>
        <v>0</v>
      </c>
      <c r="K64" s="319">
        <f t="shared" si="98"/>
        <v>0</v>
      </c>
      <c r="L64" s="285">
        <f t="shared" si="87"/>
        <v>38502.81</v>
      </c>
      <c r="M64" s="131">
        <f t="shared" si="88"/>
        <v>7315.5338999999994</v>
      </c>
      <c r="N64" s="286">
        <f t="shared" si="89"/>
        <v>45818.3439</v>
      </c>
    </row>
    <row r="65" spans="1:14" ht="32.25" hidden="1" customHeight="1" x14ac:dyDescent="0.35">
      <c r="A65" s="207"/>
      <c r="B65" s="5" t="s">
        <v>126</v>
      </c>
      <c r="C65" s="138">
        <v>20178.55</v>
      </c>
      <c r="D65" s="4">
        <f t="shared" si="93"/>
        <v>3833.9245000000001</v>
      </c>
      <c r="E65" s="251">
        <f t="shared" si="101"/>
        <v>24012.4745</v>
      </c>
      <c r="F65" s="267">
        <v>20178.55</v>
      </c>
      <c r="G65" s="106">
        <f t="shared" si="103"/>
        <v>3833.9245000000001</v>
      </c>
      <c r="H65" s="107">
        <f t="shared" si="104"/>
        <v>24012.4745</v>
      </c>
      <c r="I65" s="303">
        <f t="shared" si="102"/>
        <v>0</v>
      </c>
      <c r="J65" s="209">
        <f t="shared" si="97"/>
        <v>0</v>
      </c>
      <c r="K65" s="319">
        <f t="shared" si="98"/>
        <v>0</v>
      </c>
      <c r="L65" s="285">
        <f t="shared" si="87"/>
        <v>20178.55</v>
      </c>
      <c r="M65" s="131">
        <f t="shared" si="88"/>
        <v>3833.9245000000001</v>
      </c>
      <c r="N65" s="286">
        <f t="shared" si="89"/>
        <v>24012.4745</v>
      </c>
    </row>
    <row r="66" spans="1:14" ht="30" hidden="1" customHeight="1" x14ac:dyDescent="0.35">
      <c r="A66" s="207"/>
      <c r="B66" s="5" t="s">
        <v>127</v>
      </c>
      <c r="C66" s="138">
        <v>56590.62</v>
      </c>
      <c r="D66" s="4">
        <f t="shared" si="93"/>
        <v>10752.2178</v>
      </c>
      <c r="E66" s="251">
        <f t="shared" si="101"/>
        <v>67342.837800000008</v>
      </c>
      <c r="F66" s="267">
        <v>56590.62</v>
      </c>
      <c r="G66" s="106">
        <f t="shared" si="103"/>
        <v>10752.2178</v>
      </c>
      <c r="H66" s="107">
        <f t="shared" si="104"/>
        <v>67342.837800000008</v>
      </c>
      <c r="I66" s="303">
        <f t="shared" si="102"/>
        <v>0</v>
      </c>
      <c r="J66" s="209">
        <f t="shared" si="97"/>
        <v>0</v>
      </c>
      <c r="K66" s="319">
        <f t="shared" si="98"/>
        <v>0</v>
      </c>
      <c r="L66" s="285">
        <f t="shared" si="87"/>
        <v>56590.62</v>
      </c>
      <c r="M66" s="131">
        <f t="shared" si="88"/>
        <v>10752.2178</v>
      </c>
      <c r="N66" s="286">
        <f t="shared" si="89"/>
        <v>67342.837800000008</v>
      </c>
    </row>
    <row r="67" spans="1:14" ht="32.25" hidden="1" customHeight="1" x14ac:dyDescent="0.35">
      <c r="A67" s="207"/>
      <c r="B67" s="5" t="s">
        <v>128</v>
      </c>
      <c r="C67" s="138">
        <v>83020.55</v>
      </c>
      <c r="D67" s="4">
        <f t="shared" si="93"/>
        <v>15773.904500000001</v>
      </c>
      <c r="E67" s="251">
        <f t="shared" si="101"/>
        <v>98794.454500000007</v>
      </c>
      <c r="F67" s="267">
        <v>83020.55</v>
      </c>
      <c r="G67" s="106">
        <f t="shared" si="103"/>
        <v>15773.904500000001</v>
      </c>
      <c r="H67" s="107">
        <f t="shared" si="104"/>
        <v>98794.454500000007</v>
      </c>
      <c r="I67" s="303">
        <f t="shared" si="102"/>
        <v>0</v>
      </c>
      <c r="J67" s="209">
        <f t="shared" si="97"/>
        <v>0</v>
      </c>
      <c r="K67" s="319">
        <f t="shared" si="98"/>
        <v>0</v>
      </c>
      <c r="L67" s="285">
        <f t="shared" si="87"/>
        <v>83020.55</v>
      </c>
      <c r="M67" s="131">
        <f t="shared" si="88"/>
        <v>15773.904500000001</v>
      </c>
      <c r="N67" s="286">
        <f t="shared" si="89"/>
        <v>98794.454500000007</v>
      </c>
    </row>
    <row r="68" spans="1:14" ht="25.5" hidden="1" customHeight="1" x14ac:dyDescent="0.35">
      <c r="A68" s="207"/>
      <c r="B68" s="5" t="s">
        <v>129</v>
      </c>
      <c r="C68" s="355">
        <f>150509.04-46557.55</f>
        <v>103951.49</v>
      </c>
      <c r="D68" s="4">
        <f t="shared" si="93"/>
        <v>19750.783100000001</v>
      </c>
      <c r="E68" s="251">
        <f t="shared" si="101"/>
        <v>123702.27310000001</v>
      </c>
      <c r="F68" s="267">
        <f>42942.15+96999.8-46557.55</f>
        <v>93384.400000000009</v>
      </c>
      <c r="G68" s="106">
        <f t="shared" si="103"/>
        <v>17743.036</v>
      </c>
      <c r="H68" s="107">
        <f t="shared" si="104"/>
        <v>111127.43600000002</v>
      </c>
      <c r="I68" s="303">
        <f t="shared" si="102"/>
        <v>10567.089999999997</v>
      </c>
      <c r="J68" s="209">
        <f t="shared" si="97"/>
        <v>2219.0888999999993</v>
      </c>
      <c r="K68" s="319">
        <f t="shared" si="98"/>
        <v>12786.178899999995</v>
      </c>
      <c r="L68" s="285">
        <f t="shared" si="87"/>
        <v>103951.49</v>
      </c>
      <c r="M68" s="131">
        <f t="shared" si="88"/>
        <v>19962.124899999999</v>
      </c>
      <c r="N68" s="286">
        <f t="shared" si="89"/>
        <v>123913.61490000002</v>
      </c>
    </row>
    <row r="69" spans="1:14" ht="24.75" customHeight="1" x14ac:dyDescent="0.35">
      <c r="A69" s="207"/>
      <c r="B69" s="208" t="s">
        <v>63</v>
      </c>
      <c r="C69" s="138">
        <v>0</v>
      </c>
      <c r="D69" s="4">
        <f t="shared" ref="D69:D70" si="105">C69*0.19</f>
        <v>0</v>
      </c>
      <c r="E69" s="251">
        <f t="shared" ref="E69:E80" si="106">C69+D69</f>
        <v>0</v>
      </c>
      <c r="F69" s="267">
        <f>'[1]370 ELIGIBIL'!F48+'[1]370 NEELIGIBIL'!F48</f>
        <v>0</v>
      </c>
      <c r="G69" s="106">
        <f t="shared" si="84"/>
        <v>0</v>
      </c>
      <c r="H69" s="107">
        <f t="shared" si="85"/>
        <v>0</v>
      </c>
      <c r="I69" s="303">
        <f>'[1]370 ELIGIBIL'!L48+'[1]370 NEELIGIBIL'!L48</f>
        <v>0</v>
      </c>
      <c r="J69" s="209">
        <f>I69*0.21</f>
        <v>0</v>
      </c>
      <c r="K69" s="319">
        <f t="shared" ref="K69:K71" si="107">I69+J69</f>
        <v>0</v>
      </c>
      <c r="L69" s="285">
        <f t="shared" si="87"/>
        <v>0</v>
      </c>
      <c r="M69" s="131">
        <f t="shared" si="88"/>
        <v>0</v>
      </c>
      <c r="N69" s="286">
        <f t="shared" si="89"/>
        <v>0</v>
      </c>
    </row>
    <row r="70" spans="1:14" ht="24.75" customHeight="1" x14ac:dyDescent="0.35">
      <c r="A70" s="207"/>
      <c r="B70" s="208" t="s">
        <v>140</v>
      </c>
      <c r="C70" s="138">
        <v>0</v>
      </c>
      <c r="D70" s="4">
        <f t="shared" si="105"/>
        <v>0</v>
      </c>
      <c r="E70" s="251">
        <f t="shared" si="106"/>
        <v>0</v>
      </c>
      <c r="F70" s="267">
        <v>0</v>
      </c>
      <c r="G70" s="106">
        <v>0</v>
      </c>
      <c r="H70" s="107">
        <v>0</v>
      </c>
      <c r="I70" s="303">
        <v>0</v>
      </c>
      <c r="J70" s="209">
        <v>0</v>
      </c>
      <c r="K70" s="319">
        <v>0</v>
      </c>
      <c r="L70" s="285">
        <v>0</v>
      </c>
      <c r="M70" s="131">
        <v>0</v>
      </c>
      <c r="N70" s="286">
        <v>0</v>
      </c>
    </row>
    <row r="71" spans="1:14" ht="21" x14ac:dyDescent="0.35">
      <c r="A71" s="207" t="s">
        <v>64</v>
      </c>
      <c r="B71" s="208" t="s">
        <v>65</v>
      </c>
      <c r="C71" s="138">
        <f>'[1]370 ELIGIBIL'!C49+'[1]370 NEELIGIBIL'!C49</f>
        <v>0</v>
      </c>
      <c r="D71" s="4">
        <f t="shared" ref="D71:D80" si="108">C71*19%</f>
        <v>0</v>
      </c>
      <c r="E71" s="251">
        <f t="shared" si="106"/>
        <v>0</v>
      </c>
      <c r="F71" s="267">
        <f>'[1]370 ELIGIBIL'!F49+'[1]370 NEELIGIBIL'!F49</f>
        <v>0</v>
      </c>
      <c r="G71" s="106">
        <f t="shared" ref="G71" si="109">F71*19%</f>
        <v>0</v>
      </c>
      <c r="H71" s="107">
        <f t="shared" si="85"/>
        <v>0</v>
      </c>
      <c r="I71" s="303">
        <f>'[1]370 ELIGIBIL'!L49+'[1]370 NEELIGIBIL'!L49</f>
        <v>0</v>
      </c>
      <c r="J71" s="209">
        <f t="shared" si="97"/>
        <v>0</v>
      </c>
      <c r="K71" s="319">
        <f t="shared" si="107"/>
        <v>0</v>
      </c>
      <c r="L71" s="285">
        <f t="shared" si="87"/>
        <v>0</v>
      </c>
      <c r="M71" s="131">
        <f t="shared" si="88"/>
        <v>0</v>
      </c>
      <c r="N71" s="286">
        <f t="shared" si="89"/>
        <v>0</v>
      </c>
    </row>
    <row r="72" spans="1:14" ht="42" x14ac:dyDescent="0.35">
      <c r="A72" s="75" t="s">
        <v>66</v>
      </c>
      <c r="B72" s="362" t="s">
        <v>67</v>
      </c>
      <c r="C72" s="47">
        <f>C73+C76</f>
        <v>250000</v>
      </c>
      <c r="D72" s="47">
        <f t="shared" ref="D72:F72" si="110">D73+D76</f>
        <v>47500</v>
      </c>
      <c r="E72" s="326">
        <f t="shared" si="110"/>
        <v>297500</v>
      </c>
      <c r="F72" s="337">
        <f t="shared" si="110"/>
        <v>250000</v>
      </c>
      <c r="G72" s="9">
        <f t="shared" ref="G72:H72" si="111">G73+G76</f>
        <v>47500</v>
      </c>
      <c r="H72" s="338">
        <f t="shared" si="111"/>
        <v>297500</v>
      </c>
      <c r="I72" s="330">
        <f t="shared" ref="I72:K72" si="112">I73+I76</f>
        <v>0</v>
      </c>
      <c r="J72" s="98">
        <f t="shared" si="97"/>
        <v>0</v>
      </c>
      <c r="K72" s="346">
        <f t="shared" si="112"/>
        <v>0</v>
      </c>
      <c r="L72" s="352">
        <f t="shared" si="87"/>
        <v>250000</v>
      </c>
      <c r="M72" s="126">
        <f t="shared" si="88"/>
        <v>47500</v>
      </c>
      <c r="N72" s="353">
        <f t="shared" si="89"/>
        <v>297500</v>
      </c>
    </row>
    <row r="73" spans="1:14" ht="24" customHeight="1" x14ac:dyDescent="0.35">
      <c r="A73" s="75"/>
      <c r="B73" s="76" t="s">
        <v>68</v>
      </c>
      <c r="C73" s="47">
        <f>C74+C75</f>
        <v>250000</v>
      </c>
      <c r="D73" s="3">
        <f t="shared" ref="D73:D77" si="113">C73*0.19</f>
        <v>47500</v>
      </c>
      <c r="E73" s="213">
        <f t="shared" si="106"/>
        <v>297500</v>
      </c>
      <c r="F73" s="337">
        <f>F74+F75</f>
        <v>250000</v>
      </c>
      <c r="G73" s="7">
        <f t="shared" ref="G73:G77" si="114">F73*0.19</f>
        <v>47500</v>
      </c>
      <c r="H73" s="8">
        <f t="shared" ref="H73:H80" si="115">F73+G73</f>
        <v>297500</v>
      </c>
      <c r="I73" s="330">
        <f>'[1]370 ELIGIBIL'!L51+'[1]370 NEELIGIBIL'!L51</f>
        <v>0</v>
      </c>
      <c r="J73" s="98">
        <f t="shared" si="97"/>
        <v>0</v>
      </c>
      <c r="K73" s="313">
        <f t="shared" ref="K73" si="116">I73+J73</f>
        <v>0</v>
      </c>
      <c r="L73" s="352">
        <f t="shared" si="87"/>
        <v>250000</v>
      </c>
      <c r="M73" s="126">
        <f t="shared" si="88"/>
        <v>47500</v>
      </c>
      <c r="N73" s="353">
        <f t="shared" si="89"/>
        <v>297500</v>
      </c>
    </row>
    <row r="74" spans="1:14" ht="24" hidden="1" customHeight="1" x14ac:dyDescent="0.35">
      <c r="A74" s="207"/>
      <c r="B74" s="208" t="s">
        <v>132</v>
      </c>
      <c r="C74" s="138">
        <v>125000</v>
      </c>
      <c r="D74" s="4">
        <f t="shared" si="113"/>
        <v>23750</v>
      </c>
      <c r="E74" s="251">
        <f t="shared" si="106"/>
        <v>148750</v>
      </c>
      <c r="F74" s="267">
        <v>125000</v>
      </c>
      <c r="G74" s="106">
        <f t="shared" si="114"/>
        <v>23750</v>
      </c>
      <c r="H74" s="107">
        <f t="shared" si="115"/>
        <v>148750</v>
      </c>
      <c r="I74" s="303">
        <f>C74-F74</f>
        <v>0</v>
      </c>
      <c r="J74" s="209">
        <f t="shared" si="97"/>
        <v>0</v>
      </c>
      <c r="K74" s="318">
        <f t="shared" ref="K74" si="117">E74-H74</f>
        <v>0</v>
      </c>
      <c r="L74" s="285">
        <f t="shared" si="87"/>
        <v>125000</v>
      </c>
      <c r="M74" s="131">
        <f t="shared" si="88"/>
        <v>23750</v>
      </c>
      <c r="N74" s="286">
        <f t="shared" si="89"/>
        <v>148750</v>
      </c>
    </row>
    <row r="75" spans="1:14" ht="24" hidden="1" customHeight="1" x14ac:dyDescent="0.35">
      <c r="A75" s="207"/>
      <c r="B75" s="208" t="s">
        <v>133</v>
      </c>
      <c r="C75" s="138">
        <v>125000</v>
      </c>
      <c r="D75" s="4">
        <f t="shared" ref="D75" si="118">C75*0.19</f>
        <v>23750</v>
      </c>
      <c r="E75" s="251">
        <f t="shared" ref="E75" si="119">C75+D75</f>
        <v>148750</v>
      </c>
      <c r="F75" s="267">
        <v>125000</v>
      </c>
      <c r="G75" s="106">
        <f t="shared" si="114"/>
        <v>23750</v>
      </c>
      <c r="H75" s="107">
        <f t="shared" si="115"/>
        <v>148750</v>
      </c>
      <c r="I75" s="303">
        <f>C75-F75</f>
        <v>0</v>
      </c>
      <c r="J75" s="209">
        <f t="shared" si="97"/>
        <v>0</v>
      </c>
      <c r="K75" s="318">
        <f t="shared" ref="K75" si="120">E75-H75</f>
        <v>0</v>
      </c>
      <c r="L75" s="285">
        <f t="shared" si="87"/>
        <v>125000</v>
      </c>
      <c r="M75" s="131">
        <f t="shared" si="88"/>
        <v>23750</v>
      </c>
      <c r="N75" s="286">
        <f t="shared" si="89"/>
        <v>148750</v>
      </c>
    </row>
    <row r="76" spans="1:14" ht="26.25" customHeight="1" x14ac:dyDescent="0.35">
      <c r="A76" s="207"/>
      <c r="B76" s="208" t="s">
        <v>69</v>
      </c>
      <c r="C76" s="138">
        <v>0</v>
      </c>
      <c r="D76" s="4">
        <f t="shared" si="113"/>
        <v>0</v>
      </c>
      <c r="E76" s="251">
        <f t="shared" si="106"/>
        <v>0</v>
      </c>
      <c r="F76" s="267">
        <v>0</v>
      </c>
      <c r="G76" s="106">
        <f t="shared" si="114"/>
        <v>0</v>
      </c>
      <c r="H76" s="107">
        <f t="shared" si="115"/>
        <v>0</v>
      </c>
      <c r="I76" s="303">
        <v>0</v>
      </c>
      <c r="J76" s="209">
        <f t="shared" si="97"/>
        <v>0</v>
      </c>
      <c r="K76" s="319">
        <f t="shared" ref="K76:K80" si="121">I76+J76</f>
        <v>0</v>
      </c>
      <c r="L76" s="285">
        <f t="shared" si="87"/>
        <v>0</v>
      </c>
      <c r="M76" s="131">
        <f t="shared" si="88"/>
        <v>0</v>
      </c>
      <c r="N76" s="286">
        <f t="shared" si="89"/>
        <v>0</v>
      </c>
    </row>
    <row r="77" spans="1:14" ht="26.25" customHeight="1" x14ac:dyDescent="0.35">
      <c r="A77" s="207"/>
      <c r="B77" s="208" t="s">
        <v>139</v>
      </c>
      <c r="C77" s="138">
        <v>0</v>
      </c>
      <c r="D77" s="4">
        <f t="shared" si="113"/>
        <v>0</v>
      </c>
      <c r="E77" s="251">
        <f t="shared" si="106"/>
        <v>0</v>
      </c>
      <c r="F77" s="267">
        <v>0</v>
      </c>
      <c r="G77" s="106">
        <f t="shared" si="114"/>
        <v>0</v>
      </c>
      <c r="H77" s="107">
        <f t="shared" si="115"/>
        <v>0</v>
      </c>
      <c r="I77" s="303">
        <v>0</v>
      </c>
      <c r="J77" s="209">
        <v>0</v>
      </c>
      <c r="K77" s="319">
        <v>0</v>
      </c>
      <c r="L77" s="285">
        <v>0</v>
      </c>
      <c r="M77" s="131">
        <v>0</v>
      </c>
      <c r="N77" s="286">
        <v>0</v>
      </c>
    </row>
    <row r="78" spans="1:14" ht="42" x14ac:dyDescent="0.35">
      <c r="A78" s="207" t="s">
        <v>70</v>
      </c>
      <c r="B78" s="225" t="s">
        <v>71</v>
      </c>
      <c r="C78" s="138">
        <v>0</v>
      </c>
      <c r="D78" s="4">
        <f t="shared" si="108"/>
        <v>0</v>
      </c>
      <c r="E78" s="251">
        <f t="shared" si="106"/>
        <v>0</v>
      </c>
      <c r="F78" s="267">
        <v>0</v>
      </c>
      <c r="G78" s="106">
        <f t="shared" ref="G78:G80" si="122">F78*19%</f>
        <v>0</v>
      </c>
      <c r="H78" s="107">
        <f t="shared" si="115"/>
        <v>0</v>
      </c>
      <c r="I78" s="303">
        <v>0</v>
      </c>
      <c r="J78" s="209">
        <f t="shared" si="97"/>
        <v>0</v>
      </c>
      <c r="K78" s="319">
        <f t="shared" si="121"/>
        <v>0</v>
      </c>
      <c r="L78" s="285">
        <f t="shared" si="87"/>
        <v>0</v>
      </c>
      <c r="M78" s="131">
        <f t="shared" si="88"/>
        <v>0</v>
      </c>
      <c r="N78" s="286">
        <f t="shared" si="89"/>
        <v>0</v>
      </c>
    </row>
    <row r="79" spans="1:14" ht="21" x14ac:dyDescent="0.35">
      <c r="A79" s="207" t="s">
        <v>72</v>
      </c>
      <c r="B79" s="225" t="s">
        <v>73</v>
      </c>
      <c r="C79" s="138">
        <v>0</v>
      </c>
      <c r="D79" s="4">
        <f t="shared" si="108"/>
        <v>0</v>
      </c>
      <c r="E79" s="251">
        <f t="shared" si="106"/>
        <v>0</v>
      </c>
      <c r="F79" s="267">
        <v>0</v>
      </c>
      <c r="G79" s="106">
        <f t="shared" si="122"/>
        <v>0</v>
      </c>
      <c r="H79" s="107">
        <f t="shared" si="115"/>
        <v>0</v>
      </c>
      <c r="I79" s="303">
        <v>0</v>
      </c>
      <c r="J79" s="209">
        <f t="shared" si="97"/>
        <v>0</v>
      </c>
      <c r="K79" s="319">
        <f t="shared" si="121"/>
        <v>0</v>
      </c>
      <c r="L79" s="285">
        <f t="shared" si="87"/>
        <v>0</v>
      </c>
      <c r="M79" s="131">
        <f t="shared" si="88"/>
        <v>0</v>
      </c>
      <c r="N79" s="286">
        <f t="shared" si="89"/>
        <v>0</v>
      </c>
    </row>
    <row r="80" spans="1:14" ht="21" x14ac:dyDescent="0.35">
      <c r="A80" s="207" t="s">
        <v>74</v>
      </c>
      <c r="B80" s="225" t="s">
        <v>75</v>
      </c>
      <c r="C80" s="138">
        <v>0</v>
      </c>
      <c r="D80" s="4">
        <f t="shared" si="108"/>
        <v>0</v>
      </c>
      <c r="E80" s="251">
        <f t="shared" si="106"/>
        <v>0</v>
      </c>
      <c r="F80" s="267">
        <v>0</v>
      </c>
      <c r="G80" s="106">
        <f t="shared" si="122"/>
        <v>0</v>
      </c>
      <c r="H80" s="107">
        <f t="shared" si="115"/>
        <v>0</v>
      </c>
      <c r="I80" s="303">
        <v>0</v>
      </c>
      <c r="J80" s="209">
        <f t="shared" si="97"/>
        <v>0</v>
      </c>
      <c r="K80" s="319">
        <f t="shared" si="121"/>
        <v>0</v>
      </c>
      <c r="L80" s="285">
        <f t="shared" si="87"/>
        <v>0</v>
      </c>
      <c r="M80" s="131">
        <f t="shared" si="88"/>
        <v>0</v>
      </c>
      <c r="N80" s="286">
        <f t="shared" si="89"/>
        <v>0</v>
      </c>
    </row>
    <row r="81" spans="1:20" ht="21.75" thickBot="1" x14ac:dyDescent="0.4">
      <c r="A81" s="404" t="s">
        <v>76</v>
      </c>
      <c r="B81" s="405"/>
      <c r="C81" s="26">
        <f t="shared" ref="C81:N81" si="123">C47+C71+C72+C78+C79+C80</f>
        <v>2874214.88</v>
      </c>
      <c r="D81" s="26">
        <f t="shared" si="123"/>
        <v>546100.82719999994</v>
      </c>
      <c r="E81" s="136">
        <f t="shared" si="123"/>
        <v>3420315.7072000001</v>
      </c>
      <c r="F81" s="147">
        <f t="shared" si="123"/>
        <v>2853080.69</v>
      </c>
      <c r="G81" s="66">
        <f t="shared" si="123"/>
        <v>542085.33110000007</v>
      </c>
      <c r="H81" s="67">
        <f t="shared" si="123"/>
        <v>3395166.0211</v>
      </c>
      <c r="I81" s="296">
        <f t="shared" si="123"/>
        <v>21134.179999999997</v>
      </c>
      <c r="J81" s="91">
        <f t="shared" si="123"/>
        <v>4438.1777999999995</v>
      </c>
      <c r="K81" s="312">
        <f t="shared" si="123"/>
        <v>25572.357799999994</v>
      </c>
      <c r="L81" s="159">
        <f t="shared" si="123"/>
        <v>2874214.87</v>
      </c>
      <c r="M81" s="120">
        <f t="shared" si="123"/>
        <v>546523.50890000002</v>
      </c>
      <c r="N81" s="121">
        <f t="shared" si="123"/>
        <v>3420738.3788999999</v>
      </c>
      <c r="P81" s="105"/>
      <c r="Q81" s="105"/>
      <c r="R81" s="105"/>
      <c r="S81" s="105"/>
      <c r="T81" s="105"/>
    </row>
    <row r="82" spans="1:20" ht="21" x14ac:dyDescent="0.25">
      <c r="A82" s="403" t="s">
        <v>77</v>
      </c>
      <c r="B82" s="400"/>
      <c r="C82" s="400"/>
      <c r="D82" s="400"/>
      <c r="E82" s="400"/>
      <c r="F82" s="144"/>
      <c r="G82" s="259"/>
      <c r="H82" s="145"/>
      <c r="I82" s="90"/>
      <c r="J82" s="90"/>
      <c r="K82" s="90"/>
      <c r="L82" s="156"/>
      <c r="M82" s="275"/>
      <c r="N82" s="157"/>
    </row>
    <row r="83" spans="1:20" s="6" customFormat="1" ht="21" x14ac:dyDescent="0.35">
      <c r="A83" s="75" t="s">
        <v>78</v>
      </c>
      <c r="B83" s="211" t="s">
        <v>79</v>
      </c>
      <c r="C83" s="3">
        <f t="shared" ref="C83:H83" si="124">C84+C85</f>
        <v>65000</v>
      </c>
      <c r="D83" s="3">
        <f t="shared" si="124"/>
        <v>12350</v>
      </c>
      <c r="E83" s="213">
        <f t="shared" si="124"/>
        <v>77350</v>
      </c>
      <c r="F83" s="214">
        <f t="shared" si="124"/>
        <v>61888.84</v>
      </c>
      <c r="G83" s="7">
        <f t="shared" si="124"/>
        <v>11758.8796</v>
      </c>
      <c r="H83" s="8">
        <f t="shared" si="124"/>
        <v>73647.719599999997</v>
      </c>
      <c r="I83" s="297">
        <f t="shared" ref="I83" si="125">I84+I85</f>
        <v>3111.1600000000035</v>
      </c>
      <c r="J83" s="98">
        <f>J84+J85</f>
        <v>653.34360000000072</v>
      </c>
      <c r="K83" s="313">
        <f t="shared" ref="K83:M83" si="126">K84+K85</f>
        <v>3764.5036000000041</v>
      </c>
      <c r="L83" s="216">
        <f t="shared" si="126"/>
        <v>65000</v>
      </c>
      <c r="M83" s="172">
        <f t="shared" si="126"/>
        <v>12412.2232</v>
      </c>
      <c r="N83" s="173">
        <f t="shared" ref="N83" si="127">N84+N85</f>
        <v>77412.223200000008</v>
      </c>
    </row>
    <row r="84" spans="1:20" ht="40.5" customHeight="1" x14ac:dyDescent="0.35">
      <c r="A84" s="27"/>
      <c r="B84" s="48" t="s">
        <v>80</v>
      </c>
      <c r="C84" s="29">
        <f>'[1]370 ELIGIBIL'!C59+'[1]370 NEELIGIBIL'!C59</f>
        <v>65000</v>
      </c>
      <c r="D84" s="30">
        <f t="shared" ref="D84:D93" si="128">C84*19%</f>
        <v>12350</v>
      </c>
      <c r="E84" s="242">
        <f t="shared" ref="E84:E85" si="129">C84+D84</f>
        <v>77350</v>
      </c>
      <c r="F84" s="260">
        <f>42836.46+3471.72+3159.17+12628.97-207.48</f>
        <v>61888.84</v>
      </c>
      <c r="G84" s="70">
        <f t="shared" ref="G84:G85" si="130">F84*19%</f>
        <v>11758.8796</v>
      </c>
      <c r="H84" s="71">
        <f t="shared" ref="H84:H85" si="131">F84+G84</f>
        <v>73647.719599999997</v>
      </c>
      <c r="I84" s="298">
        <f>C84-F84</f>
        <v>3111.1600000000035</v>
      </c>
      <c r="J84" s="95">
        <f>I84*21%</f>
        <v>653.34360000000072</v>
      </c>
      <c r="K84" s="314">
        <f t="shared" ref="K84:K85" si="132">I84+J84</f>
        <v>3764.5036000000041</v>
      </c>
      <c r="L84" s="276">
        <f>F84+I84</f>
        <v>65000</v>
      </c>
      <c r="M84" s="123">
        <f t="shared" ref="M84:N84" si="133">G84+J84</f>
        <v>12412.2232</v>
      </c>
      <c r="N84" s="277">
        <f t="shared" si="133"/>
        <v>77412.223200000008</v>
      </c>
    </row>
    <row r="85" spans="1:20" ht="21.75" thickBot="1" x14ac:dyDescent="0.4">
      <c r="A85" s="16"/>
      <c r="B85" s="17" t="s">
        <v>81</v>
      </c>
      <c r="C85" s="29">
        <v>0</v>
      </c>
      <c r="D85" s="30">
        <f t="shared" si="128"/>
        <v>0</v>
      </c>
      <c r="E85" s="242">
        <f t="shared" si="129"/>
        <v>0</v>
      </c>
      <c r="F85" s="260">
        <v>0</v>
      </c>
      <c r="G85" s="70">
        <f t="shared" si="130"/>
        <v>0</v>
      </c>
      <c r="H85" s="71">
        <f t="shared" si="131"/>
        <v>0</v>
      </c>
      <c r="I85" s="298">
        <v>0</v>
      </c>
      <c r="J85" s="95">
        <f>I85*21%</f>
        <v>0</v>
      </c>
      <c r="K85" s="314">
        <f t="shared" si="132"/>
        <v>0</v>
      </c>
      <c r="L85" s="276">
        <f>F85+I85</f>
        <v>0</v>
      </c>
      <c r="M85" s="123">
        <f t="shared" ref="M85" si="134">G85+J85</f>
        <v>0</v>
      </c>
      <c r="N85" s="277">
        <f t="shared" ref="N85" si="135">H85+K85</f>
        <v>0</v>
      </c>
    </row>
    <row r="86" spans="1:20" s="6" customFormat="1" ht="21.75" thickTop="1" x14ac:dyDescent="0.35">
      <c r="A86" s="187" t="s">
        <v>82</v>
      </c>
      <c r="B86" s="212" t="s">
        <v>83</v>
      </c>
      <c r="C86" s="189">
        <f>SUM(C87:C91)</f>
        <v>0</v>
      </c>
      <c r="D86" s="189">
        <f>SUM(D87:D91)</f>
        <v>0</v>
      </c>
      <c r="E86" s="244">
        <f>SUM(E87:E91)</f>
        <v>0</v>
      </c>
      <c r="F86" s="263">
        <f t="shared" ref="F86:H86" si="136">SUM(F87:F91)</f>
        <v>0</v>
      </c>
      <c r="G86" s="190">
        <f t="shared" si="136"/>
        <v>0</v>
      </c>
      <c r="H86" s="204">
        <f t="shared" si="136"/>
        <v>0</v>
      </c>
      <c r="I86" s="300">
        <f t="shared" ref="I86:K86" si="137">SUM(I87:I91)</f>
        <v>0</v>
      </c>
      <c r="J86" s="191">
        <f t="shared" si="137"/>
        <v>0</v>
      </c>
      <c r="K86" s="316">
        <f t="shared" si="137"/>
        <v>0</v>
      </c>
      <c r="L86" s="280">
        <f t="shared" ref="L86:N86" si="138">SUM(L87:L91)</f>
        <v>0</v>
      </c>
      <c r="M86" s="192">
        <f t="shared" si="138"/>
        <v>0</v>
      </c>
      <c r="N86" s="206">
        <f t="shared" si="138"/>
        <v>0</v>
      </c>
    </row>
    <row r="87" spans="1:20" ht="42" x14ac:dyDescent="0.35">
      <c r="A87" s="27"/>
      <c r="B87" s="31" t="s">
        <v>84</v>
      </c>
      <c r="C87" s="29">
        <v>0</v>
      </c>
      <c r="D87" s="49">
        <v>0</v>
      </c>
      <c r="E87" s="242">
        <f t="shared" ref="E87:E93" si="139">C87+D87</f>
        <v>0</v>
      </c>
      <c r="F87" s="260">
        <v>0</v>
      </c>
      <c r="G87" s="72">
        <v>0</v>
      </c>
      <c r="H87" s="71">
        <f t="shared" ref="H87:H93" si="140">F87+G87</f>
        <v>0</v>
      </c>
      <c r="I87" s="298">
        <v>0</v>
      </c>
      <c r="J87" s="100">
        <v>0</v>
      </c>
      <c r="K87" s="314">
        <f t="shared" ref="K87:K93" si="141">I87+J87</f>
        <v>0</v>
      </c>
      <c r="L87" s="276">
        <v>0</v>
      </c>
      <c r="M87" s="127">
        <v>0</v>
      </c>
      <c r="N87" s="125">
        <f t="shared" ref="N87:N91" si="142">L87+M87</f>
        <v>0</v>
      </c>
    </row>
    <row r="88" spans="1:20" ht="42" x14ac:dyDescent="0.35">
      <c r="A88" s="27"/>
      <c r="B88" s="31" t="s">
        <v>85</v>
      </c>
      <c r="C88" s="29">
        <v>0</v>
      </c>
      <c r="D88" s="49">
        <v>0</v>
      </c>
      <c r="E88" s="242">
        <f t="shared" si="139"/>
        <v>0</v>
      </c>
      <c r="F88" s="260">
        <v>0</v>
      </c>
      <c r="G88" s="72">
        <v>0</v>
      </c>
      <c r="H88" s="71">
        <f t="shared" si="140"/>
        <v>0</v>
      </c>
      <c r="I88" s="298">
        <v>0</v>
      </c>
      <c r="J88" s="100">
        <v>0</v>
      </c>
      <c r="K88" s="314">
        <f t="shared" si="141"/>
        <v>0</v>
      </c>
      <c r="L88" s="276">
        <v>0</v>
      </c>
      <c r="M88" s="127">
        <v>0</v>
      </c>
      <c r="N88" s="125">
        <f t="shared" si="142"/>
        <v>0</v>
      </c>
    </row>
    <row r="89" spans="1:20" ht="42" x14ac:dyDescent="0.35">
      <c r="A89" s="27"/>
      <c r="B89" s="31" t="s">
        <v>86</v>
      </c>
      <c r="C89" s="29">
        <v>0</v>
      </c>
      <c r="D89" s="49">
        <v>0</v>
      </c>
      <c r="E89" s="242">
        <f t="shared" si="139"/>
        <v>0</v>
      </c>
      <c r="F89" s="260">
        <v>0</v>
      </c>
      <c r="G89" s="72">
        <v>0</v>
      </c>
      <c r="H89" s="71">
        <f t="shared" si="140"/>
        <v>0</v>
      </c>
      <c r="I89" s="298">
        <v>0</v>
      </c>
      <c r="J89" s="100">
        <v>0</v>
      </c>
      <c r="K89" s="314">
        <f t="shared" si="141"/>
        <v>0</v>
      </c>
      <c r="L89" s="276">
        <v>0</v>
      </c>
      <c r="M89" s="127">
        <v>0</v>
      </c>
      <c r="N89" s="125">
        <f t="shared" si="142"/>
        <v>0</v>
      </c>
    </row>
    <row r="90" spans="1:20" ht="21" x14ac:dyDescent="0.35">
      <c r="A90" s="27"/>
      <c r="B90" s="31" t="s">
        <v>87</v>
      </c>
      <c r="C90" s="29">
        <v>0</v>
      </c>
      <c r="D90" s="49">
        <v>0</v>
      </c>
      <c r="E90" s="242">
        <f t="shared" si="139"/>
        <v>0</v>
      </c>
      <c r="F90" s="260">
        <v>0</v>
      </c>
      <c r="G90" s="72">
        <v>0</v>
      </c>
      <c r="H90" s="71">
        <f t="shared" si="140"/>
        <v>0</v>
      </c>
      <c r="I90" s="298">
        <v>0</v>
      </c>
      <c r="J90" s="100">
        <v>0</v>
      </c>
      <c r="K90" s="314">
        <f t="shared" si="141"/>
        <v>0</v>
      </c>
      <c r="L90" s="276">
        <v>0</v>
      </c>
      <c r="M90" s="127">
        <v>0</v>
      </c>
      <c r="N90" s="125">
        <f t="shared" si="142"/>
        <v>0</v>
      </c>
    </row>
    <row r="91" spans="1:20" ht="42.75" thickBot="1" x14ac:dyDescent="0.4">
      <c r="A91" s="16"/>
      <c r="B91" s="46" t="s">
        <v>88</v>
      </c>
      <c r="C91" s="18">
        <v>0</v>
      </c>
      <c r="D91" s="50">
        <v>0</v>
      </c>
      <c r="E91" s="240">
        <f t="shared" si="139"/>
        <v>0</v>
      </c>
      <c r="F91" s="257">
        <v>0</v>
      </c>
      <c r="G91" s="73">
        <v>0</v>
      </c>
      <c r="H91" s="61">
        <f t="shared" si="140"/>
        <v>0</v>
      </c>
      <c r="I91" s="293">
        <v>0</v>
      </c>
      <c r="J91" s="101">
        <v>0</v>
      </c>
      <c r="K91" s="309">
        <f t="shared" si="141"/>
        <v>0</v>
      </c>
      <c r="L91" s="273">
        <v>0</v>
      </c>
      <c r="M91" s="128">
        <v>0</v>
      </c>
      <c r="N91" s="116">
        <f t="shared" si="142"/>
        <v>0</v>
      </c>
    </row>
    <row r="92" spans="1:20" ht="22.5" thickTop="1" thickBot="1" x14ac:dyDescent="0.4">
      <c r="A92" s="38" t="s">
        <v>89</v>
      </c>
      <c r="B92" s="39" t="s">
        <v>90</v>
      </c>
      <c r="C92" s="40">
        <v>32465.439999999999</v>
      </c>
      <c r="D92" s="41">
        <f t="shared" si="128"/>
        <v>6168.4335999999994</v>
      </c>
      <c r="E92" s="252">
        <f t="shared" si="139"/>
        <v>38633.873599999999</v>
      </c>
      <c r="F92" s="258">
        <f>'[1]370 ELIGIBIL'!F67+'[1]370 NEELIGIBIL'!F67</f>
        <v>0</v>
      </c>
      <c r="G92" s="62">
        <f t="shared" ref="G92:G93" si="143">F92*19%</f>
        <v>0</v>
      </c>
      <c r="H92" s="63">
        <f t="shared" si="140"/>
        <v>0</v>
      </c>
      <c r="I92" s="294">
        <f>C92-F92</f>
        <v>32465.439999999999</v>
      </c>
      <c r="J92" s="86">
        <f>I92*21%-1396.22</f>
        <v>5421.5223999999989</v>
      </c>
      <c r="K92" s="310">
        <f t="shared" si="141"/>
        <v>37886.962399999997</v>
      </c>
      <c r="L92" s="287">
        <f>F92+I92</f>
        <v>32465.439999999999</v>
      </c>
      <c r="M92" s="117">
        <f t="shared" ref="M92:N92" si="144">G92+J92</f>
        <v>5421.5223999999989</v>
      </c>
      <c r="N92" s="288">
        <f t="shared" si="144"/>
        <v>37886.962399999997</v>
      </c>
    </row>
    <row r="93" spans="1:20" ht="22.5" thickTop="1" thickBot="1" x14ac:dyDescent="0.4">
      <c r="A93" s="20" t="s">
        <v>91</v>
      </c>
      <c r="B93" s="24" t="s">
        <v>92</v>
      </c>
      <c r="C93" s="40">
        <v>3000</v>
      </c>
      <c r="D93" s="23">
        <f t="shared" si="128"/>
        <v>570</v>
      </c>
      <c r="E93" s="241">
        <f t="shared" si="139"/>
        <v>3570</v>
      </c>
      <c r="F93" s="258">
        <f>'[1]370 ELIGIBIL'!F68+'[1]370 NEELIGIBIL'!F68</f>
        <v>0</v>
      </c>
      <c r="G93" s="62">
        <f t="shared" si="143"/>
        <v>0</v>
      </c>
      <c r="H93" s="63">
        <f t="shared" si="140"/>
        <v>0</v>
      </c>
      <c r="I93" s="294">
        <f>C93-F93</f>
        <v>3000</v>
      </c>
      <c r="J93" s="86">
        <f>I93*21%</f>
        <v>630</v>
      </c>
      <c r="K93" s="310">
        <f t="shared" si="141"/>
        <v>3630</v>
      </c>
      <c r="L93" s="287">
        <f>F93+I93</f>
        <v>3000</v>
      </c>
      <c r="M93" s="117">
        <f t="shared" ref="M93" si="145">G93+J93</f>
        <v>630</v>
      </c>
      <c r="N93" s="288">
        <f t="shared" ref="N93" si="146">H93+K93</f>
        <v>3630</v>
      </c>
    </row>
    <row r="94" spans="1:20" ht="22.5" thickTop="1" thickBot="1" x14ac:dyDescent="0.4">
      <c r="A94" s="401" t="s">
        <v>93</v>
      </c>
      <c r="B94" s="402"/>
      <c r="C94" s="25">
        <f t="shared" ref="C94:N94" si="147">C83+C86+C92+C93</f>
        <v>100465.44</v>
      </c>
      <c r="D94" s="25">
        <f t="shared" si="147"/>
        <v>19088.4336</v>
      </c>
      <c r="E94" s="135">
        <f t="shared" si="147"/>
        <v>119553.87359999999</v>
      </c>
      <c r="F94" s="146">
        <f t="shared" si="147"/>
        <v>61888.84</v>
      </c>
      <c r="G94" s="64">
        <f t="shared" si="147"/>
        <v>11758.8796</v>
      </c>
      <c r="H94" s="65">
        <f t="shared" si="147"/>
        <v>73647.719599999997</v>
      </c>
      <c r="I94" s="295">
        <f t="shared" si="147"/>
        <v>38576.600000000006</v>
      </c>
      <c r="J94" s="88">
        <f t="shared" si="147"/>
        <v>6704.866</v>
      </c>
      <c r="K94" s="311">
        <f t="shared" si="147"/>
        <v>45281.466</v>
      </c>
      <c r="L94" s="158">
        <f t="shared" si="147"/>
        <v>100465.44</v>
      </c>
      <c r="M94" s="118">
        <f t="shared" si="147"/>
        <v>18463.745599999998</v>
      </c>
      <c r="N94" s="119">
        <f t="shared" si="147"/>
        <v>118929.1856</v>
      </c>
    </row>
    <row r="95" spans="1:20" ht="21" x14ac:dyDescent="0.25">
      <c r="A95" s="399" t="s">
        <v>94</v>
      </c>
      <c r="B95" s="400"/>
      <c r="C95" s="400"/>
      <c r="D95" s="400"/>
      <c r="E95" s="400"/>
      <c r="F95" s="144"/>
      <c r="G95" s="259"/>
      <c r="H95" s="145"/>
      <c r="I95" s="90"/>
      <c r="J95" s="90"/>
      <c r="K95" s="90"/>
      <c r="L95" s="156"/>
      <c r="M95" s="275"/>
      <c r="N95" s="157"/>
    </row>
    <row r="96" spans="1:20" ht="21" x14ac:dyDescent="0.35">
      <c r="A96" s="27" t="s">
        <v>95</v>
      </c>
      <c r="B96" s="51" t="s">
        <v>96</v>
      </c>
      <c r="C96" s="29">
        <v>0</v>
      </c>
      <c r="D96" s="30">
        <f>C96*19%</f>
        <v>0</v>
      </c>
      <c r="E96" s="242">
        <f>C96+D96</f>
        <v>0</v>
      </c>
      <c r="F96" s="260">
        <v>0</v>
      </c>
      <c r="G96" s="70">
        <f t="shared" ref="G96:G97" si="148">F96*19%</f>
        <v>0</v>
      </c>
      <c r="H96" s="71">
        <f t="shared" ref="H96:H97" si="149">F96+G96</f>
        <v>0</v>
      </c>
      <c r="I96" s="298">
        <f>C96-F96</f>
        <v>0</v>
      </c>
      <c r="J96" s="95">
        <f>I96*21%</f>
        <v>0</v>
      </c>
      <c r="K96" s="314">
        <f t="shared" ref="K96:K97" si="150">I96+J96</f>
        <v>0</v>
      </c>
      <c r="L96" s="276">
        <f>F96+I96</f>
        <v>0</v>
      </c>
      <c r="M96" s="123">
        <f t="shared" ref="M96:N96" si="151">G96+J96</f>
        <v>0</v>
      </c>
      <c r="N96" s="277">
        <f t="shared" si="151"/>
        <v>0</v>
      </c>
    </row>
    <row r="97" spans="1:14" ht="21" x14ac:dyDescent="0.35">
      <c r="A97" s="27" t="s">
        <v>97</v>
      </c>
      <c r="B97" s="28" t="s">
        <v>98</v>
      </c>
      <c r="C97" s="29">
        <v>0</v>
      </c>
      <c r="D97" s="30">
        <f t="shared" ref="D97" si="152">C97*19%</f>
        <v>0</v>
      </c>
      <c r="E97" s="242">
        <f t="shared" ref="E97" si="153">C97+D97</f>
        <v>0</v>
      </c>
      <c r="F97" s="260">
        <v>0</v>
      </c>
      <c r="G97" s="70">
        <f t="shared" si="148"/>
        <v>0</v>
      </c>
      <c r="H97" s="71">
        <f t="shared" si="149"/>
        <v>0</v>
      </c>
      <c r="I97" s="298">
        <f>C97-F97</f>
        <v>0</v>
      </c>
      <c r="J97" s="95">
        <f>I97*21%</f>
        <v>0</v>
      </c>
      <c r="K97" s="314">
        <f t="shared" si="150"/>
        <v>0</v>
      </c>
      <c r="L97" s="276">
        <f>F97+I97</f>
        <v>0</v>
      </c>
      <c r="M97" s="123">
        <f t="shared" ref="M97" si="154">G97+J97</f>
        <v>0</v>
      </c>
      <c r="N97" s="277">
        <f t="shared" ref="N97" si="155">H97+K97</f>
        <v>0</v>
      </c>
    </row>
    <row r="98" spans="1:14" ht="21.75" thickBot="1" x14ac:dyDescent="0.4">
      <c r="A98" s="404" t="s">
        <v>99</v>
      </c>
      <c r="B98" s="405"/>
      <c r="C98" s="26">
        <f>SUM(C96:C97)</f>
        <v>0</v>
      </c>
      <c r="D98" s="26">
        <f t="shared" ref="D98:F98" si="156">SUM(D96:D97)</f>
        <v>0</v>
      </c>
      <c r="E98" s="136">
        <f t="shared" si="156"/>
        <v>0</v>
      </c>
      <c r="F98" s="147">
        <f t="shared" si="156"/>
        <v>0</v>
      </c>
      <c r="G98" s="66">
        <f t="shared" ref="G98:H98" si="157">SUM(G96:G97)</f>
        <v>0</v>
      </c>
      <c r="H98" s="67">
        <f t="shared" si="157"/>
        <v>0</v>
      </c>
      <c r="I98" s="296">
        <f t="shared" ref="I98:K98" si="158">SUM(I96:I97)</f>
        <v>0</v>
      </c>
      <c r="J98" s="91">
        <f t="shared" si="158"/>
        <v>0</v>
      </c>
      <c r="K98" s="312">
        <f t="shared" si="158"/>
        <v>0</v>
      </c>
      <c r="L98" s="159">
        <f t="shared" ref="L98:N98" si="159">SUM(L96:L97)</f>
        <v>0</v>
      </c>
      <c r="M98" s="120">
        <f t="shared" si="159"/>
        <v>0</v>
      </c>
      <c r="N98" s="121">
        <f t="shared" si="159"/>
        <v>0</v>
      </c>
    </row>
    <row r="99" spans="1:14" ht="21.75" thickBot="1" x14ac:dyDescent="0.4">
      <c r="A99" s="406" t="s">
        <v>100</v>
      </c>
      <c r="B99" s="407"/>
      <c r="C99" s="52">
        <f>C17+C19+C45+C81+C94+C98-0.01</f>
        <v>3288363.6</v>
      </c>
      <c r="D99" s="52">
        <f>D17+D19+D45+D81+D94+D98-0.01</f>
        <v>624789.07589999994</v>
      </c>
      <c r="E99" s="137">
        <f>E17+E19+E45+E81+E94+E98-0.02</f>
        <v>3913152.6759000001</v>
      </c>
      <c r="F99" s="149">
        <f t="shared" ref="E99:N99" si="160">F17+F19+F45+F81+F94+F98</f>
        <v>3218552.82</v>
      </c>
      <c r="G99" s="74">
        <f t="shared" si="160"/>
        <v>611525.03580000007</v>
      </c>
      <c r="H99" s="150">
        <f t="shared" si="160"/>
        <v>3830077.8558</v>
      </c>
      <c r="I99" s="304">
        <f t="shared" si="160"/>
        <v>69810.78</v>
      </c>
      <c r="J99" s="102">
        <f t="shared" si="160"/>
        <v>13264.043799999999</v>
      </c>
      <c r="K99" s="320">
        <f t="shared" si="160"/>
        <v>83074.823799999998</v>
      </c>
      <c r="L99" s="160">
        <f t="shared" si="160"/>
        <v>3288363.6</v>
      </c>
      <c r="M99" s="129">
        <f t="shared" si="160"/>
        <v>624789.07960000006</v>
      </c>
      <c r="N99" s="161">
        <f>L99+M99</f>
        <v>3913152.6796000004</v>
      </c>
    </row>
    <row r="100" spans="1:14" ht="21.75" thickBot="1" x14ac:dyDescent="0.4">
      <c r="A100" s="406" t="s">
        <v>101</v>
      </c>
      <c r="B100" s="407"/>
      <c r="C100" s="52">
        <f t="shared" ref="C100:N100" si="161">C14+C15+C16+C19+C47+C71+C84</f>
        <v>2689214.88</v>
      </c>
      <c r="D100" s="52">
        <f t="shared" si="161"/>
        <v>510950.82719999994</v>
      </c>
      <c r="E100" s="137">
        <f t="shared" si="161"/>
        <v>3200165.7072000001</v>
      </c>
      <c r="F100" s="149">
        <f t="shared" si="161"/>
        <v>2664969.5299999998</v>
      </c>
      <c r="G100" s="74">
        <f t="shared" si="161"/>
        <v>506344.2107</v>
      </c>
      <c r="H100" s="150">
        <f t="shared" si="161"/>
        <v>3171313.7407</v>
      </c>
      <c r="I100" s="304">
        <f t="shared" si="161"/>
        <v>24245.34</v>
      </c>
      <c r="J100" s="102">
        <f t="shared" si="161"/>
        <v>5091.5214000000005</v>
      </c>
      <c r="K100" s="320">
        <f t="shared" si="161"/>
        <v>29336.861399999998</v>
      </c>
      <c r="L100" s="160">
        <f t="shared" si="161"/>
        <v>2689214.87</v>
      </c>
      <c r="M100" s="129">
        <f t="shared" si="161"/>
        <v>511435.73210000002</v>
      </c>
      <c r="N100" s="161">
        <f t="shared" si="161"/>
        <v>3200650.6020999998</v>
      </c>
    </row>
    <row r="103" spans="1:14" ht="21" x14ac:dyDescent="0.35">
      <c r="B103" s="2" t="s">
        <v>102</v>
      </c>
      <c r="C103" s="392" t="s">
        <v>103</v>
      </c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</row>
    <row r="104" spans="1:14" ht="21" x14ac:dyDescent="0.35">
      <c r="A104" s="6"/>
      <c r="B104" s="1" t="s">
        <v>104</v>
      </c>
      <c r="C104" s="385" t="s">
        <v>105</v>
      </c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85"/>
    </row>
    <row r="107" spans="1:14" ht="21" x14ac:dyDescent="0.35">
      <c r="B107" s="2" t="s">
        <v>106</v>
      </c>
      <c r="F107" s="105"/>
    </row>
    <row r="108" spans="1:14" ht="21" x14ac:dyDescent="0.35">
      <c r="A108" s="6"/>
      <c r="B108" s="1" t="s">
        <v>107</v>
      </c>
      <c r="C108" s="104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x14ac:dyDescent="0.25">
      <c r="C109" s="105"/>
    </row>
    <row r="110" spans="1:14" x14ac:dyDescent="0.25">
      <c r="C110" s="105"/>
    </row>
  </sheetData>
  <mergeCells count="33">
    <mergeCell ref="A2:B2"/>
    <mergeCell ref="A3:B3"/>
    <mergeCell ref="A4:B4"/>
    <mergeCell ref="A6:E6"/>
    <mergeCell ref="A7:E7"/>
    <mergeCell ref="A100:B100"/>
    <mergeCell ref="I7:K8"/>
    <mergeCell ref="I103:K103"/>
    <mergeCell ref="I104:K104"/>
    <mergeCell ref="A19:B19"/>
    <mergeCell ref="A8:E8"/>
    <mergeCell ref="A9:A10"/>
    <mergeCell ref="B9:B10"/>
    <mergeCell ref="A12:E12"/>
    <mergeCell ref="A17:B17"/>
    <mergeCell ref="A18:E18"/>
    <mergeCell ref="C104:E104"/>
    <mergeCell ref="L104:N104"/>
    <mergeCell ref="L7:N8"/>
    <mergeCell ref="L103:N103"/>
    <mergeCell ref="F7:H8"/>
    <mergeCell ref="C103:E103"/>
    <mergeCell ref="F103:H103"/>
    <mergeCell ref="A20:E20"/>
    <mergeCell ref="A45:B45"/>
    <mergeCell ref="A46:E46"/>
    <mergeCell ref="A81:B81"/>
    <mergeCell ref="A82:E82"/>
    <mergeCell ref="F104:H104"/>
    <mergeCell ref="A94:B94"/>
    <mergeCell ref="A95:E95"/>
    <mergeCell ref="A98:B98"/>
    <mergeCell ref="A99:B99"/>
  </mergeCells>
  <pageMargins left="0.25" right="0.25" top="0.75" bottom="0.75" header="0.3" footer="0.3"/>
  <pageSetup paperSize="9" scale="1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7BFA6-738A-4681-AEAF-DB0BBBE42890}">
  <dimension ref="A1:N110"/>
  <sheetViews>
    <sheetView view="pageBreakPreview" topLeftCell="A72" zoomScale="60" zoomScaleNormal="70" workbookViewId="0">
      <selection activeCell="J109" sqref="J109"/>
    </sheetView>
  </sheetViews>
  <sheetFormatPr defaultRowHeight="15" x14ac:dyDescent="0.25"/>
  <cols>
    <col min="1" max="1" width="6.28515625" customWidth="1"/>
    <col min="2" max="2" width="87.85546875" customWidth="1"/>
    <col min="3" max="3" width="22.42578125" bestFit="1" customWidth="1"/>
    <col min="4" max="4" width="18.5703125" customWidth="1"/>
    <col min="5" max="5" width="21" customWidth="1"/>
    <col min="6" max="6" width="21.42578125" customWidth="1"/>
    <col min="7" max="7" width="18.5703125" customWidth="1"/>
    <col min="8" max="8" width="21" customWidth="1"/>
    <col min="9" max="9" width="21.5703125" customWidth="1"/>
    <col min="10" max="10" width="18.5703125" customWidth="1"/>
    <col min="11" max="11" width="21" customWidth="1"/>
    <col min="12" max="12" width="21.5703125" customWidth="1"/>
    <col min="13" max="13" width="18.5703125" customWidth="1"/>
    <col min="14" max="14" width="21" customWidth="1"/>
  </cols>
  <sheetData>
    <row r="1" spans="1:14" ht="18.75" x14ac:dyDescent="0.3">
      <c r="A1" s="10" t="s">
        <v>109</v>
      </c>
      <c r="B1" s="10"/>
      <c r="C1" s="6"/>
      <c r="D1" s="6"/>
      <c r="F1" s="6"/>
      <c r="G1" s="6"/>
    </row>
    <row r="2" spans="1:14" ht="18.75" x14ac:dyDescent="0.25">
      <c r="A2" s="416" t="s">
        <v>0</v>
      </c>
      <c r="B2" s="416"/>
      <c r="C2" s="6"/>
      <c r="D2" s="6"/>
      <c r="F2" s="6"/>
      <c r="G2" s="6"/>
    </row>
    <row r="3" spans="1:14" ht="18.75" x14ac:dyDescent="0.25">
      <c r="A3" s="416" t="s">
        <v>1</v>
      </c>
      <c r="B3" s="416"/>
      <c r="C3" s="6"/>
      <c r="D3" s="6"/>
      <c r="F3" s="6"/>
      <c r="G3" s="6"/>
    </row>
    <row r="4" spans="1:14" ht="18.75" x14ac:dyDescent="0.25">
      <c r="A4" s="416" t="s">
        <v>2</v>
      </c>
      <c r="B4" s="416"/>
      <c r="C4" s="6"/>
      <c r="D4" s="6"/>
      <c r="F4" s="6"/>
      <c r="G4" s="6"/>
    </row>
    <row r="6" spans="1:14" ht="21.75" thickBot="1" x14ac:dyDescent="0.4">
      <c r="A6" s="417" t="s">
        <v>134</v>
      </c>
      <c r="B6" s="418"/>
      <c r="C6" s="418"/>
      <c r="D6" s="418"/>
      <c r="E6" s="418"/>
    </row>
    <row r="7" spans="1:14" ht="26.25" customHeight="1" x14ac:dyDescent="0.35">
      <c r="A7" s="417" t="s">
        <v>3</v>
      </c>
      <c r="B7" s="417"/>
      <c r="C7" s="417"/>
      <c r="D7" s="417"/>
      <c r="E7" s="417"/>
      <c r="F7" s="393" t="s">
        <v>136</v>
      </c>
      <c r="G7" s="394"/>
      <c r="H7" s="395"/>
      <c r="I7" s="408" t="s">
        <v>142</v>
      </c>
      <c r="J7" s="408"/>
      <c r="K7" s="408"/>
      <c r="L7" s="386" t="s">
        <v>135</v>
      </c>
      <c r="M7" s="387"/>
      <c r="N7" s="388"/>
    </row>
    <row r="8" spans="1:14" ht="21.75" customHeight="1" thickBot="1" x14ac:dyDescent="0.3">
      <c r="A8" s="410" t="s">
        <v>111</v>
      </c>
      <c r="B8" s="411"/>
      <c r="C8" s="411"/>
      <c r="D8" s="411"/>
      <c r="E8" s="411"/>
      <c r="F8" s="396"/>
      <c r="G8" s="397"/>
      <c r="H8" s="398"/>
      <c r="I8" s="409"/>
      <c r="J8" s="409"/>
      <c r="K8" s="409"/>
      <c r="L8" s="389"/>
      <c r="M8" s="390"/>
      <c r="N8" s="391"/>
    </row>
    <row r="9" spans="1:14" ht="42" x14ac:dyDescent="0.25">
      <c r="A9" s="412" t="s">
        <v>4</v>
      </c>
      <c r="B9" s="414" t="s">
        <v>5</v>
      </c>
      <c r="C9" s="11" t="s">
        <v>6</v>
      </c>
      <c r="D9" s="12" t="s">
        <v>7</v>
      </c>
      <c r="E9" s="132" t="s">
        <v>8</v>
      </c>
      <c r="F9" s="139" t="s">
        <v>6</v>
      </c>
      <c r="G9" s="53" t="s">
        <v>7</v>
      </c>
      <c r="H9" s="54" t="s">
        <v>8</v>
      </c>
      <c r="I9" s="162" t="s">
        <v>6</v>
      </c>
      <c r="J9" s="77" t="s">
        <v>7</v>
      </c>
      <c r="K9" s="78" t="s">
        <v>8</v>
      </c>
      <c r="L9" s="151" t="s">
        <v>6</v>
      </c>
      <c r="M9" s="108" t="s">
        <v>7</v>
      </c>
      <c r="N9" s="109" t="s">
        <v>8</v>
      </c>
    </row>
    <row r="10" spans="1:14" ht="21.75" thickBot="1" x14ac:dyDescent="0.3">
      <c r="A10" s="413"/>
      <c r="B10" s="415"/>
      <c r="C10" s="13" t="s">
        <v>9</v>
      </c>
      <c r="D10" s="14" t="s">
        <v>9</v>
      </c>
      <c r="E10" s="133" t="s">
        <v>9</v>
      </c>
      <c r="F10" s="140" t="s">
        <v>9</v>
      </c>
      <c r="G10" s="55" t="s">
        <v>9</v>
      </c>
      <c r="H10" s="56" t="s">
        <v>9</v>
      </c>
      <c r="I10" s="163" t="s">
        <v>9</v>
      </c>
      <c r="J10" s="79" t="s">
        <v>9</v>
      </c>
      <c r="K10" s="80" t="s">
        <v>9</v>
      </c>
      <c r="L10" s="152" t="s">
        <v>9</v>
      </c>
      <c r="M10" s="110" t="s">
        <v>9</v>
      </c>
      <c r="N10" s="111" t="s">
        <v>9</v>
      </c>
    </row>
    <row r="11" spans="1:14" ht="21.75" thickBot="1" x14ac:dyDescent="0.3">
      <c r="A11" s="15" t="s">
        <v>10</v>
      </c>
      <c r="B11" s="15" t="s">
        <v>11</v>
      </c>
      <c r="C11" s="15" t="s">
        <v>12</v>
      </c>
      <c r="D11" s="15" t="s">
        <v>13</v>
      </c>
      <c r="E11" s="134" t="s">
        <v>14</v>
      </c>
      <c r="F11" s="253" t="s">
        <v>12</v>
      </c>
      <c r="G11" s="57" t="s">
        <v>13</v>
      </c>
      <c r="H11" s="254" t="s">
        <v>14</v>
      </c>
      <c r="I11" s="227" t="s">
        <v>12</v>
      </c>
      <c r="J11" s="81" t="s">
        <v>13</v>
      </c>
      <c r="K11" s="228" t="s">
        <v>14</v>
      </c>
      <c r="L11" s="269" t="s">
        <v>12</v>
      </c>
      <c r="M11" s="112" t="s">
        <v>13</v>
      </c>
      <c r="N11" s="270" t="s">
        <v>14</v>
      </c>
    </row>
    <row r="12" spans="1:14" ht="21" x14ac:dyDescent="0.25">
      <c r="A12" s="403" t="s">
        <v>15</v>
      </c>
      <c r="B12" s="400"/>
      <c r="C12" s="400"/>
      <c r="D12" s="400"/>
      <c r="E12" s="400"/>
      <c r="F12" s="255"/>
      <c r="G12" s="58"/>
      <c r="H12" s="256"/>
      <c r="I12" s="229"/>
      <c r="J12" s="82"/>
      <c r="K12" s="230"/>
      <c r="L12" s="271"/>
      <c r="M12" s="113"/>
      <c r="N12" s="272"/>
    </row>
    <row r="13" spans="1:14" ht="21.75" thickBot="1" x14ac:dyDescent="0.4">
      <c r="A13" s="16" t="s">
        <v>16</v>
      </c>
      <c r="B13" s="17" t="s">
        <v>17</v>
      </c>
      <c r="C13" s="18">
        <v>0</v>
      </c>
      <c r="D13" s="19">
        <f>C13*19%</f>
        <v>0</v>
      </c>
      <c r="E13" s="240">
        <f>C13+D13</f>
        <v>0</v>
      </c>
      <c r="F13" s="257">
        <v>0</v>
      </c>
      <c r="G13" s="60">
        <f t="shared" ref="G13:G16" si="0">F13*19%</f>
        <v>0</v>
      </c>
      <c r="H13" s="61">
        <f t="shared" ref="H13:H16" si="1">F13+G13</f>
        <v>0</v>
      </c>
      <c r="I13" s="130">
        <v>0</v>
      </c>
      <c r="J13" s="84">
        <f>I13*21%</f>
        <v>0</v>
      </c>
      <c r="K13" s="85">
        <f t="shared" ref="K13:K16" si="2">I13+J13</f>
        <v>0</v>
      </c>
      <c r="L13" s="273">
        <f>F13+I13</f>
        <v>0</v>
      </c>
      <c r="M13" s="114">
        <f t="shared" ref="M13:N16" si="3">G13+J13</f>
        <v>0</v>
      </c>
      <c r="N13" s="274">
        <f t="shared" si="3"/>
        <v>0</v>
      </c>
    </row>
    <row r="14" spans="1:14" ht="22.5" thickTop="1" thickBot="1" x14ac:dyDescent="0.4">
      <c r="A14" s="20" t="s">
        <v>18</v>
      </c>
      <c r="B14" s="21" t="s">
        <v>19</v>
      </c>
      <c r="C14" s="22">
        <v>0</v>
      </c>
      <c r="D14" s="23">
        <f t="shared" ref="D14:D16" si="4">C14*19%</f>
        <v>0</v>
      </c>
      <c r="E14" s="241">
        <f t="shared" ref="E14:E16" si="5">C14+D14</f>
        <v>0</v>
      </c>
      <c r="F14" s="258">
        <v>0</v>
      </c>
      <c r="G14" s="62">
        <f t="shared" si="0"/>
        <v>0</v>
      </c>
      <c r="H14" s="63">
        <f t="shared" si="1"/>
        <v>0</v>
      </c>
      <c r="I14" s="231">
        <v>0</v>
      </c>
      <c r="J14" s="84">
        <f t="shared" ref="J14:J16" si="6">I14*21%</f>
        <v>0</v>
      </c>
      <c r="K14" s="87">
        <f t="shared" si="2"/>
        <v>0</v>
      </c>
      <c r="L14" s="273">
        <f t="shared" ref="L14:L16" si="7">F14+I14</f>
        <v>0</v>
      </c>
      <c r="M14" s="114">
        <f t="shared" si="3"/>
        <v>0</v>
      </c>
      <c r="N14" s="274">
        <f t="shared" si="3"/>
        <v>0</v>
      </c>
    </row>
    <row r="15" spans="1:14" ht="43.5" thickTop="1" thickBot="1" x14ac:dyDescent="0.4">
      <c r="A15" s="20" t="s">
        <v>20</v>
      </c>
      <c r="B15" s="24" t="s">
        <v>21</v>
      </c>
      <c r="C15" s="22">
        <v>0</v>
      </c>
      <c r="D15" s="23">
        <f t="shared" si="4"/>
        <v>0</v>
      </c>
      <c r="E15" s="241">
        <f t="shared" si="5"/>
        <v>0</v>
      </c>
      <c r="F15" s="258">
        <v>0</v>
      </c>
      <c r="G15" s="62">
        <f t="shared" si="0"/>
        <v>0</v>
      </c>
      <c r="H15" s="63">
        <f t="shared" si="1"/>
        <v>0</v>
      </c>
      <c r="I15" s="231">
        <v>0</v>
      </c>
      <c r="J15" s="84">
        <f t="shared" si="6"/>
        <v>0</v>
      </c>
      <c r="K15" s="87">
        <f t="shared" si="2"/>
        <v>0</v>
      </c>
      <c r="L15" s="273">
        <f t="shared" si="7"/>
        <v>0</v>
      </c>
      <c r="M15" s="114">
        <f t="shared" si="3"/>
        <v>0</v>
      </c>
      <c r="N15" s="274">
        <f t="shared" si="3"/>
        <v>0</v>
      </c>
    </row>
    <row r="16" spans="1:14" ht="22.5" thickTop="1" thickBot="1" x14ac:dyDescent="0.4">
      <c r="A16" s="20" t="s">
        <v>22</v>
      </c>
      <c r="B16" s="21" t="s">
        <v>23</v>
      </c>
      <c r="C16" s="22">
        <v>0</v>
      </c>
      <c r="D16" s="23">
        <f t="shared" si="4"/>
        <v>0</v>
      </c>
      <c r="E16" s="241">
        <f t="shared" si="5"/>
        <v>0</v>
      </c>
      <c r="F16" s="258">
        <v>0</v>
      </c>
      <c r="G16" s="62">
        <f t="shared" si="0"/>
        <v>0</v>
      </c>
      <c r="H16" s="63">
        <f t="shared" si="1"/>
        <v>0</v>
      </c>
      <c r="I16" s="231">
        <v>0</v>
      </c>
      <c r="J16" s="84">
        <f t="shared" si="6"/>
        <v>0</v>
      </c>
      <c r="K16" s="87">
        <f t="shared" si="2"/>
        <v>0</v>
      </c>
      <c r="L16" s="273">
        <f t="shared" si="7"/>
        <v>0</v>
      </c>
      <c r="M16" s="114">
        <f t="shared" si="3"/>
        <v>0</v>
      </c>
      <c r="N16" s="274">
        <f t="shared" si="3"/>
        <v>0</v>
      </c>
    </row>
    <row r="17" spans="1:14" ht="22.5" thickTop="1" thickBot="1" x14ac:dyDescent="0.4">
      <c r="A17" s="401" t="s">
        <v>24</v>
      </c>
      <c r="B17" s="402"/>
      <c r="C17" s="25">
        <f>SUM(C13:C16)</f>
        <v>0</v>
      </c>
      <c r="D17" s="25">
        <f t="shared" ref="D17:N17" si="8">SUM(D13:D16)</f>
        <v>0</v>
      </c>
      <c r="E17" s="135">
        <f t="shared" si="8"/>
        <v>0</v>
      </c>
      <c r="F17" s="146">
        <f t="shared" si="8"/>
        <v>0</v>
      </c>
      <c r="G17" s="64">
        <f t="shared" si="8"/>
        <v>0</v>
      </c>
      <c r="H17" s="65">
        <f t="shared" si="8"/>
        <v>0</v>
      </c>
      <c r="I17" s="167">
        <f t="shared" si="8"/>
        <v>0</v>
      </c>
      <c r="J17" s="88">
        <f t="shared" si="8"/>
        <v>0</v>
      </c>
      <c r="K17" s="89">
        <f t="shared" si="8"/>
        <v>0</v>
      </c>
      <c r="L17" s="158">
        <f t="shared" si="8"/>
        <v>0</v>
      </c>
      <c r="M17" s="118">
        <f t="shared" si="8"/>
        <v>0</v>
      </c>
      <c r="N17" s="119">
        <f t="shared" si="8"/>
        <v>0</v>
      </c>
    </row>
    <row r="18" spans="1:14" ht="21" x14ac:dyDescent="0.25">
      <c r="A18" s="399" t="s">
        <v>25</v>
      </c>
      <c r="B18" s="400"/>
      <c r="C18" s="400"/>
      <c r="D18" s="400"/>
      <c r="E18" s="400"/>
      <c r="F18" s="144"/>
      <c r="G18" s="259"/>
      <c r="H18" s="145"/>
      <c r="I18" s="165"/>
      <c r="J18" s="90"/>
      <c r="K18" s="166"/>
      <c r="L18" s="156"/>
      <c r="M18" s="275"/>
      <c r="N18" s="157"/>
    </row>
    <row r="19" spans="1:14" ht="21.75" thickBot="1" x14ac:dyDescent="0.4">
      <c r="A19" s="404" t="s">
        <v>26</v>
      </c>
      <c r="B19" s="405"/>
      <c r="C19" s="26">
        <v>0</v>
      </c>
      <c r="D19" s="26">
        <v>0</v>
      </c>
      <c r="E19" s="136">
        <v>0</v>
      </c>
      <c r="F19" s="147">
        <v>0</v>
      </c>
      <c r="G19" s="66">
        <v>0</v>
      </c>
      <c r="H19" s="67">
        <v>0</v>
      </c>
      <c r="I19" s="168">
        <v>0</v>
      </c>
      <c r="J19" s="91">
        <v>0</v>
      </c>
      <c r="K19" s="92">
        <v>0</v>
      </c>
      <c r="L19" s="159">
        <v>0</v>
      </c>
      <c r="M19" s="120">
        <v>0</v>
      </c>
      <c r="N19" s="121">
        <v>0</v>
      </c>
    </row>
    <row r="20" spans="1:14" ht="21" x14ac:dyDescent="0.25">
      <c r="A20" s="399" t="s">
        <v>27</v>
      </c>
      <c r="B20" s="400"/>
      <c r="C20" s="400"/>
      <c r="D20" s="400"/>
      <c r="E20" s="400"/>
      <c r="F20" s="144"/>
      <c r="G20" s="259"/>
      <c r="H20" s="145"/>
      <c r="I20" s="165"/>
      <c r="J20" s="90"/>
      <c r="K20" s="166"/>
      <c r="L20" s="156"/>
      <c r="M20" s="275"/>
      <c r="N20" s="157"/>
    </row>
    <row r="21" spans="1:14" s="6" customFormat="1" ht="21" x14ac:dyDescent="0.35">
      <c r="A21" s="75" t="s">
        <v>28</v>
      </c>
      <c r="B21" s="76" t="s">
        <v>29</v>
      </c>
      <c r="C21" s="3">
        <f>SUM(C22:C24)</f>
        <v>0</v>
      </c>
      <c r="D21" s="3">
        <f t="shared" ref="D21:N21" si="9">SUM(D22:D24)</f>
        <v>0</v>
      </c>
      <c r="E21" s="213">
        <f t="shared" si="9"/>
        <v>0</v>
      </c>
      <c r="F21" s="214">
        <f t="shared" si="9"/>
        <v>0</v>
      </c>
      <c r="G21" s="7">
        <f t="shared" si="9"/>
        <v>0</v>
      </c>
      <c r="H21" s="8">
        <f t="shared" si="9"/>
        <v>0</v>
      </c>
      <c r="I21" s="215">
        <f t="shared" si="9"/>
        <v>0</v>
      </c>
      <c r="J21" s="98">
        <f t="shared" si="9"/>
        <v>0</v>
      </c>
      <c r="K21" s="99">
        <f t="shared" si="9"/>
        <v>0</v>
      </c>
      <c r="L21" s="216">
        <f t="shared" si="9"/>
        <v>0</v>
      </c>
      <c r="M21" s="172">
        <f t="shared" si="9"/>
        <v>0</v>
      </c>
      <c r="N21" s="173">
        <f t="shared" si="9"/>
        <v>0</v>
      </c>
    </row>
    <row r="22" spans="1:14" ht="21" x14ac:dyDescent="0.35">
      <c r="A22" s="27"/>
      <c r="B22" s="28" t="s">
        <v>30</v>
      </c>
      <c r="C22" s="29">
        <v>0</v>
      </c>
      <c r="D22" s="30">
        <f t="shared" ref="D22:D44" si="10">C22*19%</f>
        <v>0</v>
      </c>
      <c r="E22" s="242">
        <f t="shared" ref="E22:E44" si="11">C22+D22</f>
        <v>0</v>
      </c>
      <c r="F22" s="260">
        <v>0</v>
      </c>
      <c r="G22" s="70">
        <f t="shared" ref="G22:G27" si="12">F22*19%</f>
        <v>0</v>
      </c>
      <c r="H22" s="71">
        <f t="shared" ref="H22:H27" si="13">F22+G22</f>
        <v>0</v>
      </c>
      <c r="I22" s="232">
        <f>C22-F22</f>
        <v>0</v>
      </c>
      <c r="J22" s="95">
        <f>I22*21%</f>
        <v>0</v>
      </c>
      <c r="K22" s="96">
        <f t="shared" ref="K22:K27" si="14">I22+J22</f>
        <v>0</v>
      </c>
      <c r="L22" s="276">
        <f>F22+I22</f>
        <v>0</v>
      </c>
      <c r="M22" s="123">
        <f t="shared" ref="M22:N27" si="15">G22+J22</f>
        <v>0</v>
      </c>
      <c r="N22" s="277">
        <f t="shared" si="15"/>
        <v>0</v>
      </c>
    </row>
    <row r="23" spans="1:14" ht="21" x14ac:dyDescent="0.35">
      <c r="A23" s="27"/>
      <c r="B23" s="28" t="s">
        <v>31</v>
      </c>
      <c r="C23" s="29">
        <v>0</v>
      </c>
      <c r="D23" s="30">
        <f t="shared" si="10"/>
        <v>0</v>
      </c>
      <c r="E23" s="242">
        <f t="shared" si="11"/>
        <v>0</v>
      </c>
      <c r="F23" s="260">
        <v>0</v>
      </c>
      <c r="G23" s="70">
        <f t="shared" si="12"/>
        <v>0</v>
      </c>
      <c r="H23" s="71">
        <f t="shared" si="13"/>
        <v>0</v>
      </c>
      <c r="I23" s="232">
        <f t="shared" ref="I23:I24" si="16">C23-F23</f>
        <v>0</v>
      </c>
      <c r="J23" s="95">
        <f t="shared" ref="J23:J27" si="17">I23*21%</f>
        <v>0</v>
      </c>
      <c r="K23" s="96">
        <f t="shared" si="14"/>
        <v>0</v>
      </c>
      <c r="L23" s="276">
        <f>F23+I23</f>
        <v>0</v>
      </c>
      <c r="M23" s="123">
        <f t="shared" si="15"/>
        <v>0</v>
      </c>
      <c r="N23" s="277">
        <f t="shared" si="15"/>
        <v>0</v>
      </c>
    </row>
    <row r="24" spans="1:14" ht="21.75" thickBot="1" x14ac:dyDescent="0.4">
      <c r="A24" s="16"/>
      <c r="B24" s="17" t="s">
        <v>32</v>
      </c>
      <c r="C24" s="18">
        <v>0</v>
      </c>
      <c r="D24" s="19">
        <f t="shared" si="10"/>
        <v>0</v>
      </c>
      <c r="E24" s="240">
        <f t="shared" si="11"/>
        <v>0</v>
      </c>
      <c r="F24" s="257">
        <v>0</v>
      </c>
      <c r="G24" s="60">
        <f t="shared" si="12"/>
        <v>0</v>
      </c>
      <c r="H24" s="61">
        <f t="shared" si="13"/>
        <v>0</v>
      </c>
      <c r="I24" s="232">
        <f t="shared" si="16"/>
        <v>0</v>
      </c>
      <c r="J24" s="84">
        <f t="shared" si="17"/>
        <v>0</v>
      </c>
      <c r="K24" s="85">
        <f t="shared" si="14"/>
        <v>0</v>
      </c>
      <c r="L24" s="276">
        <f>F24+I24</f>
        <v>0</v>
      </c>
      <c r="M24" s="123">
        <f t="shared" si="15"/>
        <v>0</v>
      </c>
      <c r="N24" s="277">
        <f t="shared" si="15"/>
        <v>0</v>
      </c>
    </row>
    <row r="25" spans="1:14" s="6" customFormat="1" ht="49.5" customHeight="1" thickTop="1" thickBot="1" x14ac:dyDescent="0.4">
      <c r="A25" s="174" t="s">
        <v>33</v>
      </c>
      <c r="B25" s="175" t="s">
        <v>34</v>
      </c>
      <c r="C25" s="176">
        <v>0</v>
      </c>
      <c r="D25" s="177">
        <f t="shared" si="10"/>
        <v>0</v>
      </c>
      <c r="E25" s="243">
        <f t="shared" si="11"/>
        <v>0</v>
      </c>
      <c r="F25" s="261">
        <v>0</v>
      </c>
      <c r="G25" s="178">
        <f t="shared" si="12"/>
        <v>0</v>
      </c>
      <c r="H25" s="179">
        <f t="shared" si="13"/>
        <v>0</v>
      </c>
      <c r="I25" s="233">
        <f>C25-F25</f>
        <v>0</v>
      </c>
      <c r="J25" s="180">
        <f t="shared" si="17"/>
        <v>0</v>
      </c>
      <c r="K25" s="181">
        <f t="shared" si="14"/>
        <v>0</v>
      </c>
      <c r="L25" s="278">
        <f>F25+I25</f>
        <v>0</v>
      </c>
      <c r="M25" s="182">
        <f t="shared" si="15"/>
        <v>0</v>
      </c>
      <c r="N25" s="279">
        <f t="shared" si="15"/>
        <v>0</v>
      </c>
    </row>
    <row r="26" spans="1:14" s="6" customFormat="1" ht="22.5" thickTop="1" thickBot="1" x14ac:dyDescent="0.4">
      <c r="A26" s="174" t="s">
        <v>35</v>
      </c>
      <c r="B26" s="183" t="s">
        <v>36</v>
      </c>
      <c r="C26" s="184">
        <v>0</v>
      </c>
      <c r="D26" s="177">
        <f t="shared" si="10"/>
        <v>0</v>
      </c>
      <c r="E26" s="243">
        <f t="shared" si="11"/>
        <v>0</v>
      </c>
      <c r="F26" s="262">
        <v>0</v>
      </c>
      <c r="G26" s="178">
        <f t="shared" si="12"/>
        <v>0</v>
      </c>
      <c r="H26" s="179">
        <f t="shared" si="13"/>
        <v>0</v>
      </c>
      <c r="I26" s="233">
        <f t="shared" ref="I26:I27" si="18">C26-F26</f>
        <v>0</v>
      </c>
      <c r="J26" s="180">
        <f t="shared" si="17"/>
        <v>0</v>
      </c>
      <c r="K26" s="181">
        <f t="shared" si="14"/>
        <v>0</v>
      </c>
      <c r="L26" s="278">
        <f t="shared" ref="L26:L27" si="19">F26+I26</f>
        <v>0</v>
      </c>
      <c r="M26" s="182">
        <f t="shared" si="15"/>
        <v>0</v>
      </c>
      <c r="N26" s="279">
        <f t="shared" si="15"/>
        <v>0</v>
      </c>
    </row>
    <row r="27" spans="1:14" s="6" customFormat="1" ht="22.5" thickTop="1" thickBot="1" x14ac:dyDescent="0.4">
      <c r="A27" s="174" t="s">
        <v>37</v>
      </c>
      <c r="B27" s="183" t="s">
        <v>38</v>
      </c>
      <c r="C27" s="184">
        <v>0</v>
      </c>
      <c r="D27" s="177">
        <f t="shared" si="10"/>
        <v>0</v>
      </c>
      <c r="E27" s="243">
        <f t="shared" si="11"/>
        <v>0</v>
      </c>
      <c r="F27" s="262">
        <v>0</v>
      </c>
      <c r="G27" s="178">
        <f t="shared" si="12"/>
        <v>0</v>
      </c>
      <c r="H27" s="179">
        <f t="shared" si="13"/>
        <v>0</v>
      </c>
      <c r="I27" s="233">
        <f t="shared" si="18"/>
        <v>0</v>
      </c>
      <c r="J27" s="186">
        <f t="shared" si="17"/>
        <v>0</v>
      </c>
      <c r="K27" s="181">
        <f t="shared" si="14"/>
        <v>0</v>
      </c>
      <c r="L27" s="278">
        <f t="shared" si="19"/>
        <v>0</v>
      </c>
      <c r="M27" s="182">
        <f t="shared" si="15"/>
        <v>0</v>
      </c>
      <c r="N27" s="279">
        <f t="shared" si="15"/>
        <v>0</v>
      </c>
    </row>
    <row r="28" spans="1:14" s="6" customFormat="1" ht="21.75" thickTop="1" x14ac:dyDescent="0.35">
      <c r="A28" s="187" t="s">
        <v>39</v>
      </c>
      <c r="B28" s="188" t="s">
        <v>40</v>
      </c>
      <c r="C28" s="189">
        <f>SUM(C29:C34)</f>
        <v>61196.800000000003</v>
      </c>
      <c r="D28" s="189">
        <f t="shared" ref="D28:N28" si="20">SUM(D29:D34)</f>
        <v>11627.392</v>
      </c>
      <c r="E28" s="244">
        <f t="shared" si="20"/>
        <v>72824.19200000001</v>
      </c>
      <c r="F28" s="263">
        <f t="shared" si="20"/>
        <v>61196.800000000003</v>
      </c>
      <c r="G28" s="190">
        <f t="shared" si="20"/>
        <v>11627.392</v>
      </c>
      <c r="H28" s="204">
        <f t="shared" si="20"/>
        <v>72824.19200000001</v>
      </c>
      <c r="I28" s="234">
        <f t="shared" si="20"/>
        <v>0</v>
      </c>
      <c r="J28" s="191">
        <f t="shared" si="20"/>
        <v>0</v>
      </c>
      <c r="K28" s="205">
        <f t="shared" si="20"/>
        <v>0</v>
      </c>
      <c r="L28" s="280">
        <f t="shared" si="20"/>
        <v>61196.800000000003</v>
      </c>
      <c r="M28" s="192">
        <f t="shared" si="20"/>
        <v>11627.392</v>
      </c>
      <c r="N28" s="206">
        <f t="shared" si="20"/>
        <v>72824.19200000001</v>
      </c>
    </row>
    <row r="29" spans="1:14" ht="21" x14ac:dyDescent="0.35">
      <c r="A29" s="27"/>
      <c r="B29" s="31" t="s">
        <v>41</v>
      </c>
      <c r="C29" s="29">
        <v>0</v>
      </c>
      <c r="D29" s="30">
        <f t="shared" si="10"/>
        <v>0</v>
      </c>
      <c r="E29" s="242">
        <f t="shared" si="11"/>
        <v>0</v>
      </c>
      <c r="F29" s="260">
        <v>0</v>
      </c>
      <c r="G29" s="70">
        <f t="shared" ref="G29:G35" si="21">F29*19%</f>
        <v>0</v>
      </c>
      <c r="H29" s="71">
        <f t="shared" ref="H29:H35" si="22">F29+G29</f>
        <v>0</v>
      </c>
      <c r="I29" s="232">
        <f>C29-F29</f>
        <v>0</v>
      </c>
      <c r="J29" s="95">
        <f>I29*21%</f>
        <v>0</v>
      </c>
      <c r="K29" s="96">
        <f t="shared" ref="K29:K35" si="23">I29+J29</f>
        <v>0</v>
      </c>
      <c r="L29" s="276">
        <f>F29+I29</f>
        <v>0</v>
      </c>
      <c r="M29" s="123">
        <f t="shared" ref="M29:N35" si="24">G29+J29</f>
        <v>0</v>
      </c>
      <c r="N29" s="277">
        <f t="shared" si="24"/>
        <v>0</v>
      </c>
    </row>
    <row r="30" spans="1:14" ht="21" x14ac:dyDescent="0.35">
      <c r="A30" s="27"/>
      <c r="B30" s="31" t="s">
        <v>42</v>
      </c>
      <c r="C30" s="29">
        <v>0</v>
      </c>
      <c r="D30" s="30">
        <f t="shared" si="10"/>
        <v>0</v>
      </c>
      <c r="E30" s="242">
        <f t="shared" si="11"/>
        <v>0</v>
      </c>
      <c r="F30" s="260">
        <v>0</v>
      </c>
      <c r="G30" s="70">
        <f t="shared" si="21"/>
        <v>0</v>
      </c>
      <c r="H30" s="71">
        <f t="shared" si="22"/>
        <v>0</v>
      </c>
      <c r="I30" s="232">
        <f t="shared" ref="I30:I35" si="25">C30-F30</f>
        <v>0</v>
      </c>
      <c r="J30" s="95">
        <f t="shared" ref="J30:J34" si="26">I30*21%</f>
        <v>0</v>
      </c>
      <c r="K30" s="96">
        <f t="shared" si="23"/>
        <v>0</v>
      </c>
      <c r="L30" s="276">
        <f t="shared" ref="L30:L34" si="27">F30+I30</f>
        <v>0</v>
      </c>
      <c r="M30" s="123">
        <f t="shared" si="24"/>
        <v>0</v>
      </c>
      <c r="N30" s="277">
        <f t="shared" si="24"/>
        <v>0</v>
      </c>
    </row>
    <row r="31" spans="1:14" ht="42" x14ac:dyDescent="0.35">
      <c r="A31" s="27"/>
      <c r="B31" s="31" t="s">
        <v>108</v>
      </c>
      <c r="C31" s="29">
        <v>0</v>
      </c>
      <c r="D31" s="30">
        <f t="shared" si="10"/>
        <v>0</v>
      </c>
      <c r="E31" s="242">
        <f t="shared" si="11"/>
        <v>0</v>
      </c>
      <c r="F31" s="260">
        <v>0</v>
      </c>
      <c r="G31" s="70">
        <f t="shared" si="21"/>
        <v>0</v>
      </c>
      <c r="H31" s="71">
        <f t="shared" si="22"/>
        <v>0</v>
      </c>
      <c r="I31" s="232">
        <f t="shared" si="25"/>
        <v>0</v>
      </c>
      <c r="J31" s="95">
        <f t="shared" si="26"/>
        <v>0</v>
      </c>
      <c r="K31" s="96">
        <f t="shared" si="23"/>
        <v>0</v>
      </c>
      <c r="L31" s="276">
        <f t="shared" si="27"/>
        <v>0</v>
      </c>
      <c r="M31" s="123">
        <f t="shared" si="24"/>
        <v>0</v>
      </c>
      <c r="N31" s="277">
        <f t="shared" si="24"/>
        <v>0</v>
      </c>
    </row>
    <row r="32" spans="1:14" ht="42" x14ac:dyDescent="0.35">
      <c r="A32" s="27"/>
      <c r="B32" s="31" t="s">
        <v>43</v>
      </c>
      <c r="C32" s="29">
        <v>0</v>
      </c>
      <c r="D32" s="30">
        <f t="shared" si="10"/>
        <v>0</v>
      </c>
      <c r="E32" s="242">
        <f t="shared" si="11"/>
        <v>0</v>
      </c>
      <c r="F32" s="260">
        <v>0</v>
      </c>
      <c r="G32" s="70">
        <f t="shared" si="21"/>
        <v>0</v>
      </c>
      <c r="H32" s="71">
        <f t="shared" si="22"/>
        <v>0</v>
      </c>
      <c r="I32" s="232">
        <f t="shared" si="25"/>
        <v>0</v>
      </c>
      <c r="J32" s="95">
        <f t="shared" si="26"/>
        <v>0</v>
      </c>
      <c r="K32" s="96">
        <f t="shared" si="23"/>
        <v>0</v>
      </c>
      <c r="L32" s="276">
        <f t="shared" si="27"/>
        <v>0</v>
      </c>
      <c r="M32" s="123">
        <f t="shared" si="24"/>
        <v>0</v>
      </c>
      <c r="N32" s="277">
        <f t="shared" si="24"/>
        <v>0</v>
      </c>
    </row>
    <row r="33" spans="1:14" ht="42" x14ac:dyDescent="0.35">
      <c r="A33" s="32"/>
      <c r="B33" s="33" t="s">
        <v>44</v>
      </c>
      <c r="C33" s="29">
        <v>0</v>
      </c>
      <c r="D33" s="34">
        <f t="shared" si="10"/>
        <v>0</v>
      </c>
      <c r="E33" s="245">
        <f t="shared" si="11"/>
        <v>0</v>
      </c>
      <c r="F33" s="260">
        <v>0</v>
      </c>
      <c r="G33" s="70">
        <f t="shared" si="21"/>
        <v>0</v>
      </c>
      <c r="H33" s="71">
        <f t="shared" si="22"/>
        <v>0</v>
      </c>
      <c r="I33" s="232">
        <f t="shared" si="25"/>
        <v>0</v>
      </c>
      <c r="J33" s="95">
        <f t="shared" si="26"/>
        <v>0</v>
      </c>
      <c r="K33" s="96">
        <f t="shared" si="23"/>
        <v>0</v>
      </c>
      <c r="L33" s="276">
        <f t="shared" si="27"/>
        <v>0</v>
      </c>
      <c r="M33" s="123">
        <f t="shared" si="24"/>
        <v>0</v>
      </c>
      <c r="N33" s="277">
        <f t="shared" si="24"/>
        <v>0</v>
      </c>
    </row>
    <row r="34" spans="1:14" ht="21.75" thickBot="1" x14ac:dyDescent="0.4">
      <c r="A34" s="35"/>
      <c r="B34" s="36" t="s">
        <v>45</v>
      </c>
      <c r="C34" s="18">
        <v>61196.800000000003</v>
      </c>
      <c r="D34" s="37">
        <f t="shared" si="10"/>
        <v>11627.392</v>
      </c>
      <c r="E34" s="246">
        <f t="shared" si="11"/>
        <v>72824.19200000001</v>
      </c>
      <c r="F34" s="257">
        <v>61196.800000000003</v>
      </c>
      <c r="G34" s="60">
        <f t="shared" si="21"/>
        <v>11627.392</v>
      </c>
      <c r="H34" s="61">
        <f t="shared" si="22"/>
        <v>72824.19200000001</v>
      </c>
      <c r="I34" s="130">
        <f t="shared" si="25"/>
        <v>0</v>
      </c>
      <c r="J34" s="95">
        <f t="shared" si="26"/>
        <v>0</v>
      </c>
      <c r="K34" s="85">
        <f t="shared" si="23"/>
        <v>0</v>
      </c>
      <c r="L34" s="273">
        <f t="shared" si="27"/>
        <v>61196.800000000003</v>
      </c>
      <c r="M34" s="114">
        <f t="shared" si="24"/>
        <v>11627.392</v>
      </c>
      <c r="N34" s="274">
        <f t="shared" si="24"/>
        <v>72824.19200000001</v>
      </c>
    </row>
    <row r="35" spans="1:14" s="6" customFormat="1" ht="22.5" thickTop="1" thickBot="1" x14ac:dyDescent="0.4">
      <c r="A35" s="193" t="s">
        <v>46</v>
      </c>
      <c r="B35" s="194" t="s">
        <v>47</v>
      </c>
      <c r="C35" s="195">
        <v>3333</v>
      </c>
      <c r="D35" s="196">
        <f t="shared" si="10"/>
        <v>633.27</v>
      </c>
      <c r="E35" s="247">
        <f t="shared" si="11"/>
        <v>3966.27</v>
      </c>
      <c r="F35" s="264">
        <v>3333</v>
      </c>
      <c r="G35" s="178">
        <f t="shared" si="21"/>
        <v>633.27</v>
      </c>
      <c r="H35" s="179">
        <f t="shared" si="22"/>
        <v>3966.27</v>
      </c>
      <c r="I35" s="235">
        <f t="shared" si="25"/>
        <v>0</v>
      </c>
      <c r="J35" s="199">
        <f t="shared" ref="J35" si="28">I35*19%</f>
        <v>0</v>
      </c>
      <c r="K35" s="181">
        <f t="shared" si="23"/>
        <v>0</v>
      </c>
      <c r="L35" s="281">
        <f>F35+I35</f>
        <v>3333</v>
      </c>
      <c r="M35" s="200">
        <f t="shared" si="24"/>
        <v>633.27</v>
      </c>
      <c r="N35" s="282">
        <f t="shared" si="24"/>
        <v>3966.27</v>
      </c>
    </row>
    <row r="36" spans="1:14" s="6" customFormat="1" ht="21.75" thickTop="1" x14ac:dyDescent="0.35">
      <c r="A36" s="201" t="s">
        <v>48</v>
      </c>
      <c r="B36" s="202" t="s">
        <v>49</v>
      </c>
      <c r="C36" s="203">
        <f>SUM(C37:C38)</f>
        <v>30000</v>
      </c>
      <c r="D36" s="203">
        <f t="shared" ref="D36:N36" si="29">SUM(D37:D38)</f>
        <v>5700</v>
      </c>
      <c r="E36" s="248">
        <f t="shared" si="29"/>
        <v>35700</v>
      </c>
      <c r="F36" s="263">
        <f t="shared" si="29"/>
        <v>20000</v>
      </c>
      <c r="G36" s="190">
        <f t="shared" si="29"/>
        <v>3800</v>
      </c>
      <c r="H36" s="204">
        <f t="shared" si="29"/>
        <v>23800</v>
      </c>
      <c r="I36" s="234">
        <f t="shared" si="29"/>
        <v>10000</v>
      </c>
      <c r="J36" s="191">
        <f t="shared" si="29"/>
        <v>2100</v>
      </c>
      <c r="K36" s="205">
        <f t="shared" si="29"/>
        <v>12100</v>
      </c>
      <c r="L36" s="280">
        <f t="shared" si="29"/>
        <v>30000</v>
      </c>
      <c r="M36" s="192">
        <f t="shared" si="29"/>
        <v>5900</v>
      </c>
      <c r="N36" s="206">
        <f t="shared" si="29"/>
        <v>35900</v>
      </c>
    </row>
    <row r="37" spans="1:14" ht="24.75" customHeight="1" x14ac:dyDescent="0.35">
      <c r="A37" s="32"/>
      <c r="B37" s="33" t="s">
        <v>50</v>
      </c>
      <c r="C37" s="42">
        <v>30000</v>
      </c>
      <c r="D37" s="34">
        <f>C37*19%</f>
        <v>5700</v>
      </c>
      <c r="E37" s="245">
        <f>C37+D37</f>
        <v>35700</v>
      </c>
      <c r="F37" s="260">
        <v>20000</v>
      </c>
      <c r="G37" s="70">
        <f t="shared" ref="G37:G38" si="30">F37*19%</f>
        <v>3800</v>
      </c>
      <c r="H37" s="71">
        <f t="shared" ref="H37:H38" si="31">F37+G37</f>
        <v>23800</v>
      </c>
      <c r="I37" s="232">
        <f>C37-F37</f>
        <v>10000</v>
      </c>
      <c r="J37" s="95">
        <f>I37*21%</f>
        <v>2100</v>
      </c>
      <c r="K37" s="96">
        <f t="shared" ref="K37:K38" si="32">I37+J37</f>
        <v>12100</v>
      </c>
      <c r="L37" s="276">
        <f>F37+I37</f>
        <v>30000</v>
      </c>
      <c r="M37" s="123">
        <f t="shared" ref="M37:N38" si="33">G37+J37</f>
        <v>5900</v>
      </c>
      <c r="N37" s="277">
        <f t="shared" si="33"/>
        <v>35900</v>
      </c>
    </row>
    <row r="38" spans="1:14" ht="21.75" thickBot="1" x14ac:dyDescent="0.4">
      <c r="A38" s="35"/>
      <c r="B38" s="36" t="s">
        <v>51</v>
      </c>
      <c r="C38" s="43">
        <v>0</v>
      </c>
      <c r="D38" s="37">
        <f t="shared" si="10"/>
        <v>0</v>
      </c>
      <c r="E38" s="246">
        <f t="shared" si="11"/>
        <v>0</v>
      </c>
      <c r="F38" s="257">
        <v>0</v>
      </c>
      <c r="G38" s="60">
        <f t="shared" si="30"/>
        <v>0</v>
      </c>
      <c r="H38" s="61">
        <f t="shared" si="31"/>
        <v>0</v>
      </c>
      <c r="I38" s="232">
        <f>C38-F38</f>
        <v>0</v>
      </c>
      <c r="J38" s="95">
        <f>I38*21%</f>
        <v>0</v>
      </c>
      <c r="K38" s="85">
        <f t="shared" si="32"/>
        <v>0</v>
      </c>
      <c r="L38" s="276">
        <f>F38+I38</f>
        <v>0</v>
      </c>
      <c r="M38" s="123">
        <f t="shared" si="33"/>
        <v>0</v>
      </c>
      <c r="N38" s="277">
        <f t="shared" si="33"/>
        <v>0</v>
      </c>
    </row>
    <row r="39" spans="1:14" s="6" customFormat="1" ht="21.75" thickTop="1" x14ac:dyDescent="0.35">
      <c r="A39" s="201" t="s">
        <v>52</v>
      </c>
      <c r="B39" s="202" t="s">
        <v>53</v>
      </c>
      <c r="C39" s="203">
        <f>C40+C43+C44</f>
        <v>18500</v>
      </c>
      <c r="D39" s="203">
        <f t="shared" ref="D39:N39" si="34">D40+D43+D44</f>
        <v>3515</v>
      </c>
      <c r="E39" s="203">
        <f t="shared" si="34"/>
        <v>22015</v>
      </c>
      <c r="F39" s="190">
        <f t="shared" si="34"/>
        <v>18500</v>
      </c>
      <c r="G39" s="190">
        <f t="shared" si="34"/>
        <v>3515</v>
      </c>
      <c r="H39" s="190">
        <f t="shared" si="34"/>
        <v>22015</v>
      </c>
      <c r="I39" s="191">
        <f t="shared" si="34"/>
        <v>0</v>
      </c>
      <c r="J39" s="191">
        <f t="shared" si="34"/>
        <v>0</v>
      </c>
      <c r="K39" s="191">
        <f t="shared" si="34"/>
        <v>0</v>
      </c>
      <c r="L39" s="192">
        <f t="shared" si="34"/>
        <v>18500</v>
      </c>
      <c r="M39" s="192">
        <f t="shared" si="34"/>
        <v>3515</v>
      </c>
      <c r="N39" s="192">
        <f t="shared" si="34"/>
        <v>22015</v>
      </c>
    </row>
    <row r="40" spans="1:14" ht="21" x14ac:dyDescent="0.35">
      <c r="A40" s="32"/>
      <c r="B40" s="44" t="s">
        <v>54</v>
      </c>
      <c r="C40" s="45">
        <f>C41+C42</f>
        <v>0</v>
      </c>
      <c r="D40" s="45">
        <f t="shared" ref="D40:N40" si="35">D41+D42</f>
        <v>0</v>
      </c>
      <c r="E40" s="249">
        <f t="shared" si="35"/>
        <v>0</v>
      </c>
      <c r="F40" s="265">
        <f t="shared" si="35"/>
        <v>0</v>
      </c>
      <c r="G40" s="68">
        <f t="shared" si="35"/>
        <v>0</v>
      </c>
      <c r="H40" s="266">
        <f t="shared" si="35"/>
        <v>0</v>
      </c>
      <c r="I40" s="236">
        <f t="shared" si="35"/>
        <v>0</v>
      </c>
      <c r="J40" s="93">
        <f t="shared" si="35"/>
        <v>0</v>
      </c>
      <c r="K40" s="237">
        <f t="shared" si="35"/>
        <v>0</v>
      </c>
      <c r="L40" s="283">
        <f t="shared" si="35"/>
        <v>0</v>
      </c>
      <c r="M40" s="122">
        <f t="shared" si="35"/>
        <v>0</v>
      </c>
      <c r="N40" s="284">
        <f t="shared" si="35"/>
        <v>0</v>
      </c>
    </row>
    <row r="41" spans="1:14" ht="21" x14ac:dyDescent="0.35">
      <c r="A41" s="32"/>
      <c r="B41" s="44" t="s">
        <v>55</v>
      </c>
      <c r="C41" s="42">
        <v>0</v>
      </c>
      <c r="D41" s="34">
        <f t="shared" si="10"/>
        <v>0</v>
      </c>
      <c r="E41" s="245">
        <f t="shared" si="11"/>
        <v>0</v>
      </c>
      <c r="F41" s="260">
        <v>0</v>
      </c>
      <c r="G41" s="70">
        <f t="shared" ref="G41:G44" si="36">F41*19%</f>
        <v>0</v>
      </c>
      <c r="H41" s="71">
        <f t="shared" ref="H41:H44" si="37">F41+G41</f>
        <v>0</v>
      </c>
      <c r="I41" s="232">
        <v>0</v>
      </c>
      <c r="J41" s="95">
        <f>I41*21%</f>
        <v>0</v>
      </c>
      <c r="K41" s="96">
        <f t="shared" ref="K41:K44" si="38">I41+J41</f>
        <v>0</v>
      </c>
      <c r="L41" s="276">
        <f>F41+I41</f>
        <v>0</v>
      </c>
      <c r="M41" s="124">
        <f t="shared" ref="M41:M44" si="39">L41*19%</f>
        <v>0</v>
      </c>
      <c r="N41" s="125">
        <f t="shared" ref="N41:N44" si="40">L41+M41</f>
        <v>0</v>
      </c>
    </row>
    <row r="42" spans="1:14" ht="63" x14ac:dyDescent="0.35">
      <c r="A42" s="27"/>
      <c r="B42" s="31" t="s">
        <v>56</v>
      </c>
      <c r="C42" s="42">
        <f>'[1]370 ELIGIBIL'!C42+'[1]370 NEELIGIBIL'!C42</f>
        <v>0</v>
      </c>
      <c r="D42" s="30">
        <f t="shared" si="10"/>
        <v>0</v>
      </c>
      <c r="E42" s="242">
        <f t="shared" si="11"/>
        <v>0</v>
      </c>
      <c r="F42" s="260">
        <v>0</v>
      </c>
      <c r="G42" s="70">
        <f t="shared" si="36"/>
        <v>0</v>
      </c>
      <c r="H42" s="71">
        <f t="shared" si="37"/>
        <v>0</v>
      </c>
      <c r="I42" s="232">
        <f t="shared" ref="I42" si="41">C42-F42</f>
        <v>0</v>
      </c>
      <c r="J42" s="95">
        <f t="shared" ref="J42:J44" si="42">I42*21%</f>
        <v>0</v>
      </c>
      <c r="K42" s="96">
        <f t="shared" si="38"/>
        <v>0</v>
      </c>
      <c r="L42" s="276">
        <f t="shared" ref="L42:L44" si="43">F42+I42</f>
        <v>0</v>
      </c>
      <c r="M42" s="124">
        <f t="shared" si="39"/>
        <v>0</v>
      </c>
      <c r="N42" s="125">
        <f t="shared" si="40"/>
        <v>0</v>
      </c>
    </row>
    <row r="43" spans="1:14" ht="21.75" thickBot="1" x14ac:dyDescent="0.4">
      <c r="A43" s="371"/>
      <c r="B43" s="46" t="s">
        <v>57</v>
      </c>
      <c r="C43" s="43">
        <v>18500</v>
      </c>
      <c r="D43" s="19">
        <f t="shared" ref="D43" si="44">C43*19%</f>
        <v>3515</v>
      </c>
      <c r="E43" s="240">
        <f t="shared" ref="E43" si="45">C43+D43</f>
        <v>22015</v>
      </c>
      <c r="F43" s="257">
        <v>18500</v>
      </c>
      <c r="G43" s="60">
        <f t="shared" ref="G43" si="46">F43*19%</f>
        <v>3515</v>
      </c>
      <c r="H43" s="61">
        <f t="shared" ref="H43" si="47">F43+G43</f>
        <v>22015</v>
      </c>
      <c r="I43" s="130">
        <v>0</v>
      </c>
      <c r="J43" s="84">
        <f t="shared" ref="J43" si="48">I43*21%</f>
        <v>0</v>
      </c>
      <c r="K43" s="85">
        <f t="shared" ref="K43" si="49">I43+J43</f>
        <v>0</v>
      </c>
      <c r="L43" s="273">
        <f t="shared" ref="L43" si="50">F43+I43</f>
        <v>18500</v>
      </c>
      <c r="M43" s="115">
        <f t="shared" ref="M43" si="51">L43*19%</f>
        <v>3515</v>
      </c>
      <c r="N43" s="116">
        <f t="shared" ref="N43" si="52">L43+M43</f>
        <v>22015</v>
      </c>
    </row>
    <row r="44" spans="1:14" ht="43.5" thickTop="1" thickBot="1" x14ac:dyDescent="0.4">
      <c r="A44" s="16"/>
      <c r="B44" s="46" t="s">
        <v>141</v>
      </c>
      <c r="C44" s="43">
        <v>0</v>
      </c>
      <c r="D44" s="19">
        <f t="shared" si="10"/>
        <v>0</v>
      </c>
      <c r="E44" s="240">
        <f t="shared" si="11"/>
        <v>0</v>
      </c>
      <c r="F44" s="257">
        <v>0</v>
      </c>
      <c r="G44" s="60">
        <f t="shared" si="36"/>
        <v>0</v>
      </c>
      <c r="H44" s="61">
        <f t="shared" si="37"/>
        <v>0</v>
      </c>
      <c r="I44" s="130">
        <v>0</v>
      </c>
      <c r="J44" s="84">
        <f t="shared" si="42"/>
        <v>0</v>
      </c>
      <c r="K44" s="85">
        <f t="shared" si="38"/>
        <v>0</v>
      </c>
      <c r="L44" s="273">
        <f t="shared" si="43"/>
        <v>0</v>
      </c>
      <c r="M44" s="115">
        <f t="shared" si="39"/>
        <v>0</v>
      </c>
      <c r="N44" s="116">
        <f t="shared" si="40"/>
        <v>0</v>
      </c>
    </row>
    <row r="45" spans="1:14" ht="22.5" thickTop="1" thickBot="1" x14ac:dyDescent="0.4">
      <c r="A45" s="401" t="s">
        <v>58</v>
      </c>
      <c r="B45" s="402"/>
      <c r="C45" s="25">
        <f t="shared" ref="C45:N45" si="53">C21+C25+C26+C27+C28+C35+C36+C39</f>
        <v>113029.8</v>
      </c>
      <c r="D45" s="25">
        <f t="shared" si="53"/>
        <v>21475.662</v>
      </c>
      <c r="E45" s="135">
        <f t="shared" si="53"/>
        <v>134505.462</v>
      </c>
      <c r="F45" s="146">
        <f t="shared" si="53"/>
        <v>103029.8</v>
      </c>
      <c r="G45" s="64">
        <f t="shared" si="53"/>
        <v>19575.662</v>
      </c>
      <c r="H45" s="65">
        <f t="shared" si="53"/>
        <v>122605.46200000001</v>
      </c>
      <c r="I45" s="167">
        <f t="shared" si="53"/>
        <v>10000</v>
      </c>
      <c r="J45" s="88">
        <f t="shared" si="53"/>
        <v>2100</v>
      </c>
      <c r="K45" s="89">
        <f t="shared" si="53"/>
        <v>12100</v>
      </c>
      <c r="L45" s="158">
        <f t="shared" si="53"/>
        <v>113029.8</v>
      </c>
      <c r="M45" s="118">
        <f t="shared" si="53"/>
        <v>21675.662</v>
      </c>
      <c r="N45" s="119">
        <f t="shared" si="53"/>
        <v>134705.462</v>
      </c>
    </row>
    <row r="46" spans="1:14" ht="21" x14ac:dyDescent="0.25">
      <c r="A46" s="403" t="s">
        <v>59</v>
      </c>
      <c r="B46" s="400"/>
      <c r="C46" s="400"/>
      <c r="D46" s="400"/>
      <c r="E46" s="400"/>
      <c r="F46" s="144"/>
      <c r="G46" s="259"/>
      <c r="H46" s="145"/>
      <c r="I46" s="165"/>
      <c r="J46" s="90"/>
      <c r="K46" s="166"/>
      <c r="L46" s="156"/>
      <c r="M46" s="275"/>
      <c r="N46" s="157"/>
    </row>
    <row r="47" spans="1:14" ht="21" x14ac:dyDescent="0.35">
      <c r="A47" s="207" t="s">
        <v>60</v>
      </c>
      <c r="B47" s="358" t="s">
        <v>61</v>
      </c>
      <c r="C47" s="47">
        <f>C48+C69+C70</f>
        <v>464705.61</v>
      </c>
      <c r="D47" s="47">
        <f t="shared" ref="D47:N47" si="54">D48+D69+D70</f>
        <v>88294.065900000001</v>
      </c>
      <c r="E47" s="47">
        <f t="shared" si="54"/>
        <v>552999.67590000003</v>
      </c>
      <c r="F47" s="9">
        <f t="shared" si="54"/>
        <v>421736.27999999991</v>
      </c>
      <c r="G47" s="9">
        <f t="shared" si="54"/>
        <v>80129.893199999991</v>
      </c>
      <c r="H47" s="9">
        <f t="shared" si="54"/>
        <v>501866.17319999996</v>
      </c>
      <c r="I47" s="97">
        <f t="shared" si="54"/>
        <v>9595</v>
      </c>
      <c r="J47" s="97">
        <f t="shared" si="54"/>
        <v>2014.9499999999998</v>
      </c>
      <c r="K47" s="97">
        <f t="shared" si="54"/>
        <v>11609.95</v>
      </c>
      <c r="L47" s="126">
        <f t="shared" si="54"/>
        <v>431331.27999999991</v>
      </c>
      <c r="M47" s="126">
        <f t="shared" si="54"/>
        <v>82144.843199999988</v>
      </c>
      <c r="N47" s="126">
        <f t="shared" si="54"/>
        <v>513476.12319999991</v>
      </c>
    </row>
    <row r="48" spans="1:14" ht="23.25" customHeight="1" x14ac:dyDescent="0.35">
      <c r="A48" s="207"/>
      <c r="B48" s="76" t="s">
        <v>62</v>
      </c>
      <c r="C48" s="47">
        <f>C49+C59</f>
        <v>0</v>
      </c>
      <c r="D48" s="47">
        <f>D49+D59</f>
        <v>0</v>
      </c>
      <c r="E48" s="326">
        <f>E49+E59</f>
        <v>0</v>
      </c>
      <c r="F48" s="337">
        <f>F49+F59</f>
        <v>0</v>
      </c>
      <c r="G48" s="7">
        <f t="shared" ref="G48:G69" si="55">F48*0.19</f>
        <v>0</v>
      </c>
      <c r="H48" s="8">
        <f t="shared" ref="H48:H71" si="56">F48+G48</f>
        <v>0</v>
      </c>
      <c r="I48" s="360">
        <f>I49+I59</f>
        <v>0</v>
      </c>
      <c r="J48" s="97">
        <f>J49+J59</f>
        <v>0</v>
      </c>
      <c r="K48" s="361">
        <f>K49+K59</f>
        <v>0</v>
      </c>
      <c r="L48" s="352">
        <f t="shared" ref="L48:N80" si="57">F48+I48</f>
        <v>0</v>
      </c>
      <c r="M48" s="126">
        <f t="shared" ref="M48:N62" si="58">G48+J48</f>
        <v>0</v>
      </c>
      <c r="N48" s="353">
        <f t="shared" si="58"/>
        <v>0</v>
      </c>
    </row>
    <row r="49" spans="1:14" s="6" customFormat="1" ht="1.5" customHeight="1" x14ac:dyDescent="0.35">
      <c r="A49" s="75"/>
      <c r="B49" s="76" t="s">
        <v>130</v>
      </c>
      <c r="C49" s="47">
        <f>SUM(C50:C58)</f>
        <v>0</v>
      </c>
      <c r="D49" s="3">
        <f>C49*0.19</f>
        <v>0</v>
      </c>
      <c r="E49" s="213">
        <f>C49+D49</f>
        <v>0</v>
      </c>
      <c r="F49" s="337">
        <f>SUM(F50:F58)</f>
        <v>0</v>
      </c>
      <c r="G49" s="9">
        <f t="shared" ref="G49:H49" si="59">SUM(G50:G58)</f>
        <v>0</v>
      </c>
      <c r="H49" s="338">
        <f t="shared" si="59"/>
        <v>0</v>
      </c>
      <c r="I49" s="360">
        <f>SUM(I50:I58)</f>
        <v>0</v>
      </c>
      <c r="J49" s="97">
        <f t="shared" ref="J49:K49" si="60">SUM(J50:J58)</f>
        <v>0</v>
      </c>
      <c r="K49" s="361">
        <f t="shared" si="60"/>
        <v>0</v>
      </c>
      <c r="L49" s="352">
        <f t="shared" si="57"/>
        <v>0</v>
      </c>
      <c r="M49" s="126">
        <f t="shared" si="58"/>
        <v>0</v>
      </c>
      <c r="N49" s="353">
        <f t="shared" si="58"/>
        <v>0</v>
      </c>
    </row>
    <row r="50" spans="1:14" ht="27.75" hidden="1" customHeight="1" x14ac:dyDescent="0.35">
      <c r="A50" s="207"/>
      <c r="B50" s="5" t="s">
        <v>112</v>
      </c>
      <c r="C50" s="138">
        <v>0</v>
      </c>
      <c r="D50" s="4">
        <f>C50*0.19</f>
        <v>0</v>
      </c>
      <c r="E50" s="251">
        <f>C50+D50</f>
        <v>0</v>
      </c>
      <c r="F50" s="267">
        <v>0</v>
      </c>
      <c r="G50" s="106">
        <f>F50*0.19</f>
        <v>0</v>
      </c>
      <c r="H50" s="107">
        <f>F50+G50</f>
        <v>0</v>
      </c>
      <c r="I50" s="238">
        <f t="shared" ref="I50:I58" si="61">C50-F50</f>
        <v>0</v>
      </c>
      <c r="J50" s="209">
        <f>I50*0.21</f>
        <v>0</v>
      </c>
      <c r="K50" s="210">
        <f>I50+J50</f>
        <v>0</v>
      </c>
      <c r="L50" s="285">
        <f t="shared" si="57"/>
        <v>0</v>
      </c>
      <c r="M50" s="131">
        <f t="shared" si="58"/>
        <v>0</v>
      </c>
      <c r="N50" s="286">
        <f t="shared" si="58"/>
        <v>0</v>
      </c>
    </row>
    <row r="51" spans="1:14" ht="26.25" hidden="1" customHeight="1" x14ac:dyDescent="0.35">
      <c r="A51" s="207"/>
      <c r="B51" s="5" t="s">
        <v>113</v>
      </c>
      <c r="C51" s="138">
        <v>0</v>
      </c>
      <c r="D51" s="4">
        <f t="shared" ref="D51:D70" si="62">C51*0.19</f>
        <v>0</v>
      </c>
      <c r="E51" s="251">
        <f t="shared" ref="E51:E80" si="63">C51+D51</f>
        <v>0</v>
      </c>
      <c r="F51" s="267">
        <v>0</v>
      </c>
      <c r="G51" s="106">
        <f t="shared" ref="G51:G58" si="64">F51*0.19</f>
        <v>0</v>
      </c>
      <c r="H51" s="107">
        <f t="shared" ref="H51:H58" si="65">F51+G51</f>
        <v>0</v>
      </c>
      <c r="I51" s="238">
        <f t="shared" si="61"/>
        <v>0</v>
      </c>
      <c r="J51" s="209">
        <f t="shared" ref="J51:J80" si="66">I51*0.21</f>
        <v>0</v>
      </c>
      <c r="K51" s="210">
        <f t="shared" ref="K51:K71" si="67">I51+J51</f>
        <v>0</v>
      </c>
      <c r="L51" s="285">
        <f t="shared" si="57"/>
        <v>0</v>
      </c>
      <c r="M51" s="131">
        <f t="shared" si="58"/>
        <v>0</v>
      </c>
      <c r="N51" s="286">
        <f t="shared" si="58"/>
        <v>0</v>
      </c>
    </row>
    <row r="52" spans="1:14" ht="27.75" hidden="1" customHeight="1" x14ac:dyDescent="0.35">
      <c r="A52" s="207"/>
      <c r="B52" s="5" t="s">
        <v>114</v>
      </c>
      <c r="C52" s="138">
        <v>0</v>
      </c>
      <c r="D52" s="4">
        <f t="shared" si="62"/>
        <v>0</v>
      </c>
      <c r="E52" s="251">
        <f t="shared" si="63"/>
        <v>0</v>
      </c>
      <c r="F52" s="267">
        <v>0</v>
      </c>
      <c r="G52" s="106">
        <f t="shared" si="64"/>
        <v>0</v>
      </c>
      <c r="H52" s="107">
        <f t="shared" si="65"/>
        <v>0</v>
      </c>
      <c r="I52" s="238">
        <f t="shared" si="61"/>
        <v>0</v>
      </c>
      <c r="J52" s="209">
        <f t="shared" si="66"/>
        <v>0</v>
      </c>
      <c r="K52" s="210">
        <f t="shared" si="67"/>
        <v>0</v>
      </c>
      <c r="L52" s="285">
        <f t="shared" si="57"/>
        <v>0</v>
      </c>
      <c r="M52" s="131">
        <f t="shared" si="58"/>
        <v>0</v>
      </c>
      <c r="N52" s="286">
        <f t="shared" si="58"/>
        <v>0</v>
      </c>
    </row>
    <row r="53" spans="1:14" ht="30" hidden="1" customHeight="1" x14ac:dyDescent="0.35">
      <c r="A53" s="207"/>
      <c r="B53" s="5" t="s">
        <v>115</v>
      </c>
      <c r="C53" s="138">
        <v>0</v>
      </c>
      <c r="D53" s="4">
        <f t="shared" si="62"/>
        <v>0</v>
      </c>
      <c r="E53" s="251">
        <f t="shared" si="63"/>
        <v>0</v>
      </c>
      <c r="F53" s="267">
        <v>0</v>
      </c>
      <c r="G53" s="106">
        <f t="shared" si="64"/>
        <v>0</v>
      </c>
      <c r="H53" s="107">
        <f t="shared" si="65"/>
        <v>0</v>
      </c>
      <c r="I53" s="238">
        <f t="shared" si="61"/>
        <v>0</v>
      </c>
      <c r="J53" s="209">
        <f t="shared" si="66"/>
        <v>0</v>
      </c>
      <c r="K53" s="210">
        <f t="shared" si="67"/>
        <v>0</v>
      </c>
      <c r="L53" s="285">
        <f t="shared" si="57"/>
        <v>0</v>
      </c>
      <c r="M53" s="131">
        <f t="shared" si="58"/>
        <v>0</v>
      </c>
      <c r="N53" s="286">
        <f t="shared" si="58"/>
        <v>0</v>
      </c>
    </row>
    <row r="54" spans="1:14" ht="26.25" hidden="1" customHeight="1" x14ac:dyDescent="0.35">
      <c r="A54" s="207"/>
      <c r="B54" s="5" t="s">
        <v>116</v>
      </c>
      <c r="C54" s="138">
        <v>0</v>
      </c>
      <c r="D54" s="4">
        <f t="shared" si="62"/>
        <v>0</v>
      </c>
      <c r="E54" s="251">
        <f t="shared" si="63"/>
        <v>0</v>
      </c>
      <c r="F54" s="267">
        <v>0</v>
      </c>
      <c r="G54" s="106">
        <f t="shared" si="64"/>
        <v>0</v>
      </c>
      <c r="H54" s="107">
        <f t="shared" si="65"/>
        <v>0</v>
      </c>
      <c r="I54" s="238">
        <f t="shared" si="61"/>
        <v>0</v>
      </c>
      <c r="J54" s="209">
        <f t="shared" si="66"/>
        <v>0</v>
      </c>
      <c r="K54" s="210">
        <f t="shared" si="67"/>
        <v>0</v>
      </c>
      <c r="L54" s="285">
        <f t="shared" si="57"/>
        <v>0</v>
      </c>
      <c r="M54" s="131">
        <f t="shared" si="58"/>
        <v>0</v>
      </c>
      <c r="N54" s="286">
        <f t="shared" si="58"/>
        <v>0</v>
      </c>
    </row>
    <row r="55" spans="1:14" ht="26.25" hidden="1" customHeight="1" x14ac:dyDescent="0.35">
      <c r="A55" s="207"/>
      <c r="B55" s="5" t="s">
        <v>117</v>
      </c>
      <c r="C55" s="138">
        <v>0</v>
      </c>
      <c r="D55" s="4">
        <f t="shared" si="62"/>
        <v>0</v>
      </c>
      <c r="E55" s="251">
        <f t="shared" si="63"/>
        <v>0</v>
      </c>
      <c r="F55" s="267">
        <v>0</v>
      </c>
      <c r="G55" s="106">
        <f t="shared" si="64"/>
        <v>0</v>
      </c>
      <c r="H55" s="107">
        <f t="shared" si="65"/>
        <v>0</v>
      </c>
      <c r="I55" s="238">
        <f t="shared" si="61"/>
        <v>0</v>
      </c>
      <c r="J55" s="209">
        <f t="shared" si="66"/>
        <v>0</v>
      </c>
      <c r="K55" s="210">
        <f t="shared" si="67"/>
        <v>0</v>
      </c>
      <c r="L55" s="285">
        <f t="shared" si="57"/>
        <v>0</v>
      </c>
      <c r="M55" s="131">
        <f t="shared" si="58"/>
        <v>0</v>
      </c>
      <c r="N55" s="286">
        <f t="shared" si="58"/>
        <v>0</v>
      </c>
    </row>
    <row r="56" spans="1:14" ht="25.5" hidden="1" customHeight="1" x14ac:dyDescent="0.35">
      <c r="A56" s="207"/>
      <c r="B56" s="5" t="s">
        <v>118</v>
      </c>
      <c r="C56" s="138">
        <v>0</v>
      </c>
      <c r="D56" s="4">
        <f t="shared" si="62"/>
        <v>0</v>
      </c>
      <c r="E56" s="251">
        <f t="shared" si="63"/>
        <v>0</v>
      </c>
      <c r="F56" s="267">
        <v>0</v>
      </c>
      <c r="G56" s="106">
        <f t="shared" si="64"/>
        <v>0</v>
      </c>
      <c r="H56" s="107">
        <f t="shared" si="65"/>
        <v>0</v>
      </c>
      <c r="I56" s="238">
        <f t="shared" si="61"/>
        <v>0</v>
      </c>
      <c r="J56" s="209">
        <f t="shared" si="66"/>
        <v>0</v>
      </c>
      <c r="K56" s="210">
        <f t="shared" si="67"/>
        <v>0</v>
      </c>
      <c r="L56" s="285">
        <f t="shared" si="57"/>
        <v>0</v>
      </c>
      <c r="M56" s="131">
        <f t="shared" si="58"/>
        <v>0</v>
      </c>
      <c r="N56" s="286">
        <f t="shared" si="58"/>
        <v>0</v>
      </c>
    </row>
    <row r="57" spans="1:14" ht="26.25" hidden="1" customHeight="1" x14ac:dyDescent="0.35">
      <c r="A57" s="207"/>
      <c r="B57" s="5" t="s">
        <v>119</v>
      </c>
      <c r="C57" s="138">
        <v>0</v>
      </c>
      <c r="D57" s="4">
        <f t="shared" si="62"/>
        <v>0</v>
      </c>
      <c r="E57" s="251">
        <f t="shared" si="63"/>
        <v>0</v>
      </c>
      <c r="F57" s="267">
        <v>0</v>
      </c>
      <c r="G57" s="106">
        <f t="shared" si="64"/>
        <v>0</v>
      </c>
      <c r="H57" s="107">
        <f t="shared" si="65"/>
        <v>0</v>
      </c>
      <c r="I57" s="238">
        <f t="shared" si="61"/>
        <v>0</v>
      </c>
      <c r="J57" s="209">
        <f t="shared" si="66"/>
        <v>0</v>
      </c>
      <c r="K57" s="210">
        <f t="shared" si="67"/>
        <v>0</v>
      </c>
      <c r="L57" s="285">
        <f t="shared" si="57"/>
        <v>0</v>
      </c>
      <c r="M57" s="131">
        <f t="shared" si="58"/>
        <v>0</v>
      </c>
      <c r="N57" s="286">
        <f t="shared" si="58"/>
        <v>0</v>
      </c>
    </row>
    <row r="58" spans="1:14" ht="24.75" hidden="1" customHeight="1" x14ac:dyDescent="0.35">
      <c r="A58" s="207"/>
      <c r="B58" s="5" t="s">
        <v>120</v>
      </c>
      <c r="C58" s="355">
        <v>0</v>
      </c>
      <c r="D58" s="4">
        <f t="shared" si="62"/>
        <v>0</v>
      </c>
      <c r="E58" s="251">
        <f t="shared" si="63"/>
        <v>0</v>
      </c>
      <c r="F58" s="267">
        <v>0</v>
      </c>
      <c r="G58" s="106">
        <f t="shared" si="64"/>
        <v>0</v>
      </c>
      <c r="H58" s="107">
        <f t="shared" si="65"/>
        <v>0</v>
      </c>
      <c r="I58" s="238">
        <f t="shared" si="61"/>
        <v>0</v>
      </c>
      <c r="J58" s="209">
        <f t="shared" si="66"/>
        <v>0</v>
      </c>
      <c r="K58" s="210">
        <f t="shared" si="67"/>
        <v>0</v>
      </c>
      <c r="L58" s="285">
        <f t="shared" si="57"/>
        <v>0</v>
      </c>
      <c r="M58" s="131">
        <f t="shared" si="58"/>
        <v>0</v>
      </c>
      <c r="N58" s="286">
        <f t="shared" si="58"/>
        <v>0</v>
      </c>
    </row>
    <row r="59" spans="1:14" ht="24.75" hidden="1" customHeight="1" x14ac:dyDescent="0.35">
      <c r="A59" s="207"/>
      <c r="B59" s="5" t="s">
        <v>131</v>
      </c>
      <c r="C59" s="355">
        <f>SUM(C60:C68)</f>
        <v>0</v>
      </c>
      <c r="D59" s="4">
        <f t="shared" si="62"/>
        <v>0</v>
      </c>
      <c r="E59" s="251">
        <f t="shared" si="63"/>
        <v>0</v>
      </c>
      <c r="F59" s="267">
        <f>SUM(F60:F68)</f>
        <v>0</v>
      </c>
      <c r="G59" s="148">
        <f t="shared" ref="G59:H59" si="68">SUM(G60:G68)</f>
        <v>0</v>
      </c>
      <c r="H59" s="268">
        <f t="shared" si="68"/>
        <v>0</v>
      </c>
      <c r="I59" s="238">
        <f>SUM(I60:I68)</f>
        <v>0</v>
      </c>
      <c r="J59" s="209">
        <f t="shared" si="66"/>
        <v>0</v>
      </c>
      <c r="K59" s="239">
        <f t="shared" ref="K59" si="69">SUM(K60:K68)</f>
        <v>0</v>
      </c>
      <c r="L59" s="285">
        <f t="shared" si="57"/>
        <v>0</v>
      </c>
      <c r="M59" s="131">
        <f t="shared" si="58"/>
        <v>0</v>
      </c>
      <c r="N59" s="286">
        <f t="shared" si="58"/>
        <v>0</v>
      </c>
    </row>
    <row r="60" spans="1:14" ht="26.25" hidden="1" customHeight="1" x14ac:dyDescent="0.35">
      <c r="A60" s="207"/>
      <c r="B60" s="5" t="s">
        <v>121</v>
      </c>
      <c r="C60" s="355">
        <v>0</v>
      </c>
      <c r="D60" s="4">
        <f t="shared" si="62"/>
        <v>0</v>
      </c>
      <c r="E60" s="251">
        <f t="shared" si="63"/>
        <v>0</v>
      </c>
      <c r="F60" s="267">
        <v>0</v>
      </c>
      <c r="G60" s="106">
        <f>F60*0.19</f>
        <v>0</v>
      </c>
      <c r="H60" s="107">
        <f>F60+G60</f>
        <v>0</v>
      </c>
      <c r="I60" s="238">
        <f t="shared" ref="I60:I68" si="70">C60-F60</f>
        <v>0</v>
      </c>
      <c r="J60" s="209">
        <f t="shared" si="66"/>
        <v>0</v>
      </c>
      <c r="K60" s="210">
        <f t="shared" si="67"/>
        <v>0</v>
      </c>
      <c r="L60" s="285">
        <f t="shared" si="57"/>
        <v>0</v>
      </c>
      <c r="M60" s="131">
        <f t="shared" si="58"/>
        <v>0</v>
      </c>
      <c r="N60" s="286">
        <f t="shared" si="58"/>
        <v>0</v>
      </c>
    </row>
    <row r="61" spans="1:14" ht="26.25" hidden="1" customHeight="1" x14ac:dyDescent="0.35">
      <c r="A61" s="207"/>
      <c r="B61" s="5" t="s">
        <v>122</v>
      </c>
      <c r="C61" s="355">
        <v>0</v>
      </c>
      <c r="D61" s="4">
        <f t="shared" si="62"/>
        <v>0</v>
      </c>
      <c r="E61" s="251">
        <f t="shared" si="63"/>
        <v>0</v>
      </c>
      <c r="F61" s="267">
        <v>0</v>
      </c>
      <c r="G61" s="106">
        <f t="shared" ref="G61:G68" si="71">F61*0.19</f>
        <v>0</v>
      </c>
      <c r="H61" s="107">
        <f t="shared" ref="H61:H68" si="72">F61+G61</f>
        <v>0</v>
      </c>
      <c r="I61" s="238">
        <f t="shared" si="70"/>
        <v>0</v>
      </c>
      <c r="J61" s="209">
        <f t="shared" si="66"/>
        <v>0</v>
      </c>
      <c r="K61" s="210">
        <f t="shared" si="67"/>
        <v>0</v>
      </c>
      <c r="L61" s="285">
        <f t="shared" si="57"/>
        <v>0</v>
      </c>
      <c r="M61" s="131">
        <f t="shared" si="58"/>
        <v>0</v>
      </c>
      <c r="N61" s="286">
        <f t="shared" si="58"/>
        <v>0</v>
      </c>
    </row>
    <row r="62" spans="1:14" ht="26.25" hidden="1" customHeight="1" x14ac:dyDescent="0.35">
      <c r="A62" s="207"/>
      <c r="B62" s="5" t="s">
        <v>123</v>
      </c>
      <c r="C62" s="355">
        <v>0</v>
      </c>
      <c r="D62" s="4">
        <f t="shared" si="62"/>
        <v>0</v>
      </c>
      <c r="E62" s="251">
        <f t="shared" si="63"/>
        <v>0</v>
      </c>
      <c r="F62" s="267">
        <v>0</v>
      </c>
      <c r="G62" s="106">
        <f t="shared" si="71"/>
        <v>0</v>
      </c>
      <c r="H62" s="107">
        <f t="shared" si="72"/>
        <v>0</v>
      </c>
      <c r="I62" s="238">
        <f t="shared" si="70"/>
        <v>0</v>
      </c>
      <c r="J62" s="209">
        <f t="shared" si="66"/>
        <v>0</v>
      </c>
      <c r="K62" s="210">
        <f t="shared" si="67"/>
        <v>0</v>
      </c>
      <c r="L62" s="285">
        <f t="shared" si="57"/>
        <v>0</v>
      </c>
      <c r="M62" s="131">
        <f t="shared" si="58"/>
        <v>0</v>
      </c>
      <c r="N62" s="286">
        <f t="shared" si="58"/>
        <v>0</v>
      </c>
    </row>
    <row r="63" spans="1:14" ht="26.25" hidden="1" customHeight="1" x14ac:dyDescent="0.35">
      <c r="A63" s="207"/>
      <c r="B63" s="5" t="s">
        <v>124</v>
      </c>
      <c r="C63" s="355">
        <v>0</v>
      </c>
      <c r="D63" s="4">
        <f t="shared" si="62"/>
        <v>0</v>
      </c>
      <c r="E63" s="251">
        <f t="shared" si="63"/>
        <v>0</v>
      </c>
      <c r="F63" s="267">
        <v>0</v>
      </c>
      <c r="G63" s="106">
        <f t="shared" si="71"/>
        <v>0</v>
      </c>
      <c r="H63" s="107">
        <f t="shared" si="72"/>
        <v>0</v>
      </c>
      <c r="I63" s="238">
        <f t="shared" si="70"/>
        <v>0</v>
      </c>
      <c r="J63" s="209">
        <f t="shared" si="66"/>
        <v>0</v>
      </c>
      <c r="K63" s="210">
        <f t="shared" si="67"/>
        <v>0</v>
      </c>
      <c r="L63" s="285">
        <f t="shared" si="57"/>
        <v>0</v>
      </c>
      <c r="M63" s="131">
        <f t="shared" si="57"/>
        <v>0</v>
      </c>
      <c r="N63" s="286">
        <f t="shared" si="57"/>
        <v>0</v>
      </c>
    </row>
    <row r="64" spans="1:14" ht="24" hidden="1" customHeight="1" x14ac:dyDescent="0.35">
      <c r="A64" s="207"/>
      <c r="B64" s="5" t="s">
        <v>125</v>
      </c>
      <c r="C64" s="355">
        <v>0</v>
      </c>
      <c r="D64" s="4">
        <f t="shared" si="62"/>
        <v>0</v>
      </c>
      <c r="E64" s="251">
        <f t="shared" si="63"/>
        <v>0</v>
      </c>
      <c r="F64" s="267">
        <v>0</v>
      </c>
      <c r="G64" s="106">
        <f t="shared" si="71"/>
        <v>0</v>
      </c>
      <c r="H64" s="107">
        <f t="shared" si="72"/>
        <v>0</v>
      </c>
      <c r="I64" s="238">
        <f t="shared" si="70"/>
        <v>0</v>
      </c>
      <c r="J64" s="209">
        <f t="shared" si="66"/>
        <v>0</v>
      </c>
      <c r="K64" s="210">
        <f t="shared" si="67"/>
        <v>0</v>
      </c>
      <c r="L64" s="285">
        <f t="shared" si="57"/>
        <v>0</v>
      </c>
      <c r="M64" s="131">
        <f t="shared" si="57"/>
        <v>0</v>
      </c>
      <c r="N64" s="286">
        <f t="shared" si="57"/>
        <v>0</v>
      </c>
    </row>
    <row r="65" spans="1:14" ht="26.25" hidden="1" customHeight="1" x14ac:dyDescent="0.35">
      <c r="A65" s="207"/>
      <c r="B65" s="5" t="s">
        <v>126</v>
      </c>
      <c r="C65" s="355">
        <v>0</v>
      </c>
      <c r="D65" s="4">
        <f t="shared" si="62"/>
        <v>0</v>
      </c>
      <c r="E65" s="251">
        <f t="shared" si="63"/>
        <v>0</v>
      </c>
      <c r="F65" s="267">
        <v>0</v>
      </c>
      <c r="G65" s="106">
        <f t="shared" si="71"/>
        <v>0</v>
      </c>
      <c r="H65" s="107">
        <f t="shared" si="72"/>
        <v>0</v>
      </c>
      <c r="I65" s="238">
        <f t="shared" si="70"/>
        <v>0</v>
      </c>
      <c r="J65" s="209">
        <f t="shared" si="66"/>
        <v>0</v>
      </c>
      <c r="K65" s="210">
        <f t="shared" si="67"/>
        <v>0</v>
      </c>
      <c r="L65" s="285">
        <f t="shared" si="57"/>
        <v>0</v>
      </c>
      <c r="M65" s="131">
        <f t="shared" si="57"/>
        <v>0</v>
      </c>
      <c r="N65" s="286">
        <f t="shared" si="57"/>
        <v>0</v>
      </c>
    </row>
    <row r="66" spans="1:14" ht="24.75" hidden="1" customHeight="1" x14ac:dyDescent="0.35">
      <c r="A66" s="207"/>
      <c r="B66" s="5" t="s">
        <v>127</v>
      </c>
      <c r="C66" s="355">
        <v>0</v>
      </c>
      <c r="D66" s="4">
        <f t="shared" si="62"/>
        <v>0</v>
      </c>
      <c r="E66" s="251">
        <f t="shared" si="63"/>
        <v>0</v>
      </c>
      <c r="F66" s="267">
        <v>0</v>
      </c>
      <c r="G66" s="106">
        <f t="shared" si="71"/>
        <v>0</v>
      </c>
      <c r="H66" s="107">
        <f t="shared" si="72"/>
        <v>0</v>
      </c>
      <c r="I66" s="238">
        <f t="shared" si="70"/>
        <v>0</v>
      </c>
      <c r="J66" s="209">
        <f t="shared" si="66"/>
        <v>0</v>
      </c>
      <c r="K66" s="210">
        <f t="shared" si="67"/>
        <v>0</v>
      </c>
      <c r="L66" s="285">
        <f t="shared" si="57"/>
        <v>0</v>
      </c>
      <c r="M66" s="131">
        <f t="shared" si="57"/>
        <v>0</v>
      </c>
      <c r="N66" s="286">
        <f t="shared" si="57"/>
        <v>0</v>
      </c>
    </row>
    <row r="67" spans="1:14" ht="24" hidden="1" customHeight="1" x14ac:dyDescent="0.35">
      <c r="A67" s="207"/>
      <c r="B67" s="5" t="s">
        <v>128</v>
      </c>
      <c r="C67" s="355">
        <v>0</v>
      </c>
      <c r="D67" s="4">
        <f t="shared" si="62"/>
        <v>0</v>
      </c>
      <c r="E67" s="251">
        <f t="shared" si="63"/>
        <v>0</v>
      </c>
      <c r="F67" s="267">
        <v>0</v>
      </c>
      <c r="G67" s="106">
        <f t="shared" si="71"/>
        <v>0</v>
      </c>
      <c r="H67" s="107">
        <f t="shared" si="72"/>
        <v>0</v>
      </c>
      <c r="I67" s="238">
        <f t="shared" si="70"/>
        <v>0</v>
      </c>
      <c r="J67" s="209">
        <f t="shared" si="66"/>
        <v>0</v>
      </c>
      <c r="K67" s="210">
        <f t="shared" si="67"/>
        <v>0</v>
      </c>
      <c r="L67" s="285">
        <f t="shared" si="57"/>
        <v>0</v>
      </c>
      <c r="M67" s="131">
        <f t="shared" si="57"/>
        <v>0</v>
      </c>
      <c r="N67" s="286">
        <f t="shared" si="57"/>
        <v>0</v>
      </c>
    </row>
    <row r="68" spans="1:14" ht="22.5" hidden="1" customHeight="1" x14ac:dyDescent="0.35">
      <c r="A68" s="207"/>
      <c r="B68" s="5" t="s">
        <v>129</v>
      </c>
      <c r="C68" s="355">
        <v>0</v>
      </c>
      <c r="D68" s="4">
        <f t="shared" si="62"/>
        <v>0</v>
      </c>
      <c r="E68" s="251">
        <f t="shared" si="63"/>
        <v>0</v>
      </c>
      <c r="F68" s="267">
        <v>0</v>
      </c>
      <c r="G68" s="106">
        <f t="shared" si="71"/>
        <v>0</v>
      </c>
      <c r="H68" s="107">
        <f t="shared" si="72"/>
        <v>0</v>
      </c>
      <c r="I68" s="238">
        <f t="shared" si="70"/>
        <v>0</v>
      </c>
      <c r="J68" s="209">
        <f t="shared" si="66"/>
        <v>0</v>
      </c>
      <c r="K68" s="210">
        <f t="shared" si="67"/>
        <v>0</v>
      </c>
      <c r="L68" s="285">
        <f t="shared" si="57"/>
        <v>0</v>
      </c>
      <c r="M68" s="131">
        <f t="shared" si="57"/>
        <v>0</v>
      </c>
      <c r="N68" s="286">
        <f t="shared" si="57"/>
        <v>0</v>
      </c>
    </row>
    <row r="69" spans="1:14" ht="21" customHeight="1" x14ac:dyDescent="0.35">
      <c r="A69" s="207"/>
      <c r="B69" s="208" t="s">
        <v>63</v>
      </c>
      <c r="C69" s="138">
        <v>288107.32</v>
      </c>
      <c r="D69" s="4">
        <f t="shared" si="62"/>
        <v>54740.390800000001</v>
      </c>
      <c r="E69" s="251">
        <f t="shared" si="63"/>
        <v>342847.7108</v>
      </c>
      <c r="F69" s="267">
        <f>80625.16+80035.14+31903.21+26334.15+34694.25+34515.41</f>
        <v>288107.31999999995</v>
      </c>
      <c r="G69" s="106">
        <f t="shared" si="55"/>
        <v>54740.390799999994</v>
      </c>
      <c r="H69" s="107">
        <f t="shared" si="56"/>
        <v>342847.71079999994</v>
      </c>
      <c r="I69" s="238">
        <v>0</v>
      </c>
      <c r="J69" s="209">
        <f>I69*0.21</f>
        <v>0</v>
      </c>
      <c r="K69" s="210">
        <f t="shared" si="67"/>
        <v>0</v>
      </c>
      <c r="L69" s="285">
        <f t="shared" si="57"/>
        <v>288107.31999999995</v>
      </c>
      <c r="M69" s="131">
        <f t="shared" si="57"/>
        <v>54740.390799999994</v>
      </c>
      <c r="N69" s="286">
        <f t="shared" si="57"/>
        <v>342847.71079999994</v>
      </c>
    </row>
    <row r="70" spans="1:14" ht="21" customHeight="1" x14ac:dyDescent="0.35">
      <c r="A70" s="207"/>
      <c r="B70" s="208" t="s">
        <v>138</v>
      </c>
      <c r="C70" s="138">
        <v>176598.29</v>
      </c>
      <c r="D70" s="4">
        <f t="shared" si="62"/>
        <v>33553.6751</v>
      </c>
      <c r="E70" s="251">
        <f t="shared" si="63"/>
        <v>210151.9651</v>
      </c>
      <c r="F70" s="267">
        <v>133628.96</v>
      </c>
      <c r="G70" s="106">
        <f t="shared" ref="G70" si="73">F70*0.19</f>
        <v>25389.502399999998</v>
      </c>
      <c r="H70" s="107">
        <f t="shared" ref="H70" si="74">F70+G70</f>
        <v>159018.46239999999</v>
      </c>
      <c r="I70" s="238">
        <v>9595</v>
      </c>
      <c r="J70" s="209">
        <f>I70*0.21</f>
        <v>2014.9499999999998</v>
      </c>
      <c r="K70" s="210">
        <f t="shared" ref="K70" si="75">I70+J70</f>
        <v>11609.95</v>
      </c>
      <c r="L70" s="285">
        <f t="shared" ref="L70" si="76">F70+I70</f>
        <v>143223.96</v>
      </c>
      <c r="M70" s="131">
        <f t="shared" ref="M70" si="77">G70+J70</f>
        <v>27404.452399999998</v>
      </c>
      <c r="N70" s="286">
        <f t="shared" ref="N70" si="78">H70+K70</f>
        <v>170628.4124</v>
      </c>
    </row>
    <row r="71" spans="1:14" ht="21" x14ac:dyDescent="0.35">
      <c r="A71" s="207" t="s">
        <v>64</v>
      </c>
      <c r="B71" s="208" t="s">
        <v>65</v>
      </c>
      <c r="C71" s="138">
        <f>'[1]370 ELIGIBIL'!C49+'[1]370 NEELIGIBIL'!C49</f>
        <v>0</v>
      </c>
      <c r="D71" s="4">
        <f t="shared" ref="D71:D80" si="79">C71*19%</f>
        <v>0</v>
      </c>
      <c r="E71" s="251">
        <f t="shared" si="63"/>
        <v>0</v>
      </c>
      <c r="F71" s="267">
        <v>0</v>
      </c>
      <c r="G71" s="106">
        <f t="shared" ref="G71" si="80">F71*19%</f>
        <v>0</v>
      </c>
      <c r="H71" s="107">
        <f t="shared" si="56"/>
        <v>0</v>
      </c>
      <c r="I71" s="238">
        <v>0</v>
      </c>
      <c r="J71" s="209">
        <f t="shared" si="66"/>
        <v>0</v>
      </c>
      <c r="K71" s="210">
        <f t="shared" si="67"/>
        <v>0</v>
      </c>
      <c r="L71" s="285">
        <f t="shared" si="57"/>
        <v>0</v>
      </c>
      <c r="M71" s="131">
        <f t="shared" si="57"/>
        <v>0</v>
      </c>
      <c r="N71" s="286">
        <f t="shared" si="57"/>
        <v>0</v>
      </c>
    </row>
    <row r="72" spans="1:14" ht="45" customHeight="1" x14ac:dyDescent="0.35">
      <c r="A72" s="207" t="s">
        <v>66</v>
      </c>
      <c r="B72" s="226" t="s">
        <v>67</v>
      </c>
      <c r="C72" s="138">
        <f>C73+C76+C74+C75+C77</f>
        <v>26450</v>
      </c>
      <c r="D72" s="138">
        <f t="shared" ref="D72:N72" si="81">D73+D76+D74+D75+D77</f>
        <v>5025.5</v>
      </c>
      <c r="E72" s="138">
        <f t="shared" si="81"/>
        <v>31475.5</v>
      </c>
      <c r="F72" s="148">
        <f t="shared" si="81"/>
        <v>0</v>
      </c>
      <c r="G72" s="148">
        <f t="shared" si="81"/>
        <v>0</v>
      </c>
      <c r="H72" s="148">
        <f t="shared" si="81"/>
        <v>0</v>
      </c>
      <c r="I72" s="169">
        <f t="shared" si="81"/>
        <v>26450</v>
      </c>
      <c r="J72" s="169">
        <f t="shared" si="81"/>
        <v>5554.5</v>
      </c>
      <c r="K72" s="169">
        <f t="shared" si="81"/>
        <v>32004.5</v>
      </c>
      <c r="L72" s="131">
        <f t="shared" si="81"/>
        <v>26450</v>
      </c>
      <c r="M72" s="131">
        <f t="shared" si="81"/>
        <v>5554.5</v>
      </c>
      <c r="N72" s="131">
        <f t="shared" si="81"/>
        <v>32004.5</v>
      </c>
    </row>
    <row r="73" spans="1:14" ht="24.75" customHeight="1" x14ac:dyDescent="0.35">
      <c r="A73" s="207"/>
      <c r="B73" s="208" t="s">
        <v>68</v>
      </c>
      <c r="C73" s="138">
        <f>C74+C75</f>
        <v>0</v>
      </c>
      <c r="D73" s="4">
        <f t="shared" ref="D73:D77" si="82">C73*0.19</f>
        <v>0</v>
      </c>
      <c r="E73" s="251">
        <f t="shared" si="63"/>
        <v>0</v>
      </c>
      <c r="F73" s="267">
        <v>0</v>
      </c>
      <c r="G73" s="106">
        <f t="shared" ref="G73:G77" si="83">F73*0.19</f>
        <v>0</v>
      </c>
      <c r="H73" s="107">
        <f t="shared" ref="H73:H80" si="84">F73+G73</f>
        <v>0</v>
      </c>
      <c r="I73" s="238">
        <v>0</v>
      </c>
      <c r="J73" s="209">
        <f t="shared" si="66"/>
        <v>0</v>
      </c>
      <c r="K73" s="210">
        <f t="shared" ref="K73" si="85">I73+J73</f>
        <v>0</v>
      </c>
      <c r="L73" s="285">
        <f t="shared" si="57"/>
        <v>0</v>
      </c>
      <c r="M73" s="131">
        <f t="shared" si="57"/>
        <v>0</v>
      </c>
      <c r="N73" s="286">
        <f t="shared" si="57"/>
        <v>0</v>
      </c>
    </row>
    <row r="74" spans="1:14" ht="26.25" hidden="1" customHeight="1" x14ac:dyDescent="0.35">
      <c r="A74" s="207"/>
      <c r="B74" s="208" t="s">
        <v>132</v>
      </c>
      <c r="C74" s="138">
        <v>0</v>
      </c>
      <c r="D74" s="4">
        <f t="shared" si="82"/>
        <v>0</v>
      </c>
      <c r="E74" s="251">
        <f t="shared" si="63"/>
        <v>0</v>
      </c>
      <c r="F74" s="267">
        <v>0</v>
      </c>
      <c r="G74" s="106">
        <f t="shared" si="83"/>
        <v>0</v>
      </c>
      <c r="H74" s="107">
        <f t="shared" si="84"/>
        <v>0</v>
      </c>
      <c r="I74" s="238">
        <f>C74-F74</f>
        <v>0</v>
      </c>
      <c r="J74" s="209">
        <f t="shared" si="66"/>
        <v>0</v>
      </c>
      <c r="K74" s="239">
        <f t="shared" ref="K74:K75" si="86">E74-H74</f>
        <v>0</v>
      </c>
      <c r="L74" s="285">
        <f t="shared" si="57"/>
        <v>0</v>
      </c>
      <c r="M74" s="131">
        <f t="shared" si="57"/>
        <v>0</v>
      </c>
      <c r="N74" s="286">
        <f t="shared" si="57"/>
        <v>0</v>
      </c>
    </row>
    <row r="75" spans="1:14" ht="30" hidden="1" customHeight="1" x14ac:dyDescent="0.35">
      <c r="A75" s="207"/>
      <c r="B75" s="208" t="s">
        <v>133</v>
      </c>
      <c r="C75" s="355">
        <v>0</v>
      </c>
      <c r="D75" s="4">
        <f t="shared" si="82"/>
        <v>0</v>
      </c>
      <c r="E75" s="251">
        <f t="shared" si="63"/>
        <v>0</v>
      </c>
      <c r="F75" s="267">
        <v>0</v>
      </c>
      <c r="G75" s="106">
        <f t="shared" si="83"/>
        <v>0</v>
      </c>
      <c r="H75" s="107">
        <f t="shared" si="84"/>
        <v>0</v>
      </c>
      <c r="I75" s="238">
        <f>C75-F75</f>
        <v>0</v>
      </c>
      <c r="J75" s="209">
        <f t="shared" si="66"/>
        <v>0</v>
      </c>
      <c r="K75" s="239">
        <f t="shared" si="86"/>
        <v>0</v>
      </c>
      <c r="L75" s="285">
        <f t="shared" si="57"/>
        <v>0</v>
      </c>
      <c r="M75" s="131">
        <f t="shared" si="57"/>
        <v>0</v>
      </c>
      <c r="N75" s="286">
        <f t="shared" si="57"/>
        <v>0</v>
      </c>
    </row>
    <row r="76" spans="1:14" ht="29.25" customHeight="1" x14ac:dyDescent="0.35">
      <c r="A76" s="207"/>
      <c r="B76" s="208" t="s">
        <v>69</v>
      </c>
      <c r="C76" s="138">
        <v>0</v>
      </c>
      <c r="D76" s="4">
        <f t="shared" si="82"/>
        <v>0</v>
      </c>
      <c r="E76" s="251">
        <f t="shared" si="63"/>
        <v>0</v>
      </c>
      <c r="F76" s="267">
        <v>0</v>
      </c>
      <c r="G76" s="106">
        <f t="shared" si="83"/>
        <v>0</v>
      </c>
      <c r="H76" s="107">
        <f t="shared" si="84"/>
        <v>0</v>
      </c>
      <c r="I76" s="238">
        <v>0</v>
      </c>
      <c r="J76" s="209">
        <f t="shared" si="66"/>
        <v>0</v>
      </c>
      <c r="K76" s="210">
        <f t="shared" ref="K76:K80" si="87">I76+J76</f>
        <v>0</v>
      </c>
      <c r="L76" s="285">
        <f t="shared" si="57"/>
        <v>0</v>
      </c>
      <c r="M76" s="131">
        <f t="shared" si="57"/>
        <v>0</v>
      </c>
      <c r="N76" s="286">
        <f t="shared" si="57"/>
        <v>0</v>
      </c>
    </row>
    <row r="77" spans="1:14" ht="29.25" customHeight="1" x14ac:dyDescent="0.35">
      <c r="A77" s="207"/>
      <c r="B77" s="208" t="s">
        <v>139</v>
      </c>
      <c r="C77" s="138">
        <v>26450</v>
      </c>
      <c r="D77" s="4">
        <f t="shared" si="82"/>
        <v>5025.5</v>
      </c>
      <c r="E77" s="251">
        <f t="shared" si="63"/>
        <v>31475.5</v>
      </c>
      <c r="F77" s="267">
        <v>0</v>
      </c>
      <c r="G77" s="106">
        <f t="shared" si="83"/>
        <v>0</v>
      </c>
      <c r="H77" s="107">
        <f t="shared" si="84"/>
        <v>0</v>
      </c>
      <c r="I77" s="238">
        <v>26450</v>
      </c>
      <c r="J77" s="209">
        <f t="shared" ref="J77" si="88">I77*0.21</f>
        <v>5554.5</v>
      </c>
      <c r="K77" s="210">
        <f t="shared" ref="K77" si="89">I77+J77</f>
        <v>32004.5</v>
      </c>
      <c r="L77" s="285">
        <f t="shared" ref="L77" si="90">F77+I77</f>
        <v>26450</v>
      </c>
      <c r="M77" s="131">
        <f t="shared" ref="M77" si="91">G77+J77</f>
        <v>5554.5</v>
      </c>
      <c r="N77" s="286">
        <f t="shared" ref="N77" si="92">H77+K77</f>
        <v>32004.5</v>
      </c>
    </row>
    <row r="78" spans="1:14" ht="40.5" customHeight="1" x14ac:dyDescent="0.35">
      <c r="A78" s="207" t="s">
        <v>70</v>
      </c>
      <c r="B78" s="225" t="s">
        <v>71</v>
      </c>
      <c r="C78" s="138">
        <v>0</v>
      </c>
      <c r="D78" s="4">
        <f t="shared" si="79"/>
        <v>0</v>
      </c>
      <c r="E78" s="251">
        <f t="shared" si="63"/>
        <v>0</v>
      </c>
      <c r="F78" s="267">
        <v>0</v>
      </c>
      <c r="G78" s="106">
        <f t="shared" ref="G78:G80" si="93">F78*19%</f>
        <v>0</v>
      </c>
      <c r="H78" s="107">
        <f t="shared" si="84"/>
        <v>0</v>
      </c>
      <c r="I78" s="238">
        <v>0</v>
      </c>
      <c r="J78" s="209">
        <f t="shared" si="66"/>
        <v>0</v>
      </c>
      <c r="K78" s="210">
        <f t="shared" si="87"/>
        <v>0</v>
      </c>
      <c r="L78" s="285">
        <f t="shared" si="57"/>
        <v>0</v>
      </c>
      <c r="M78" s="131">
        <f t="shared" si="57"/>
        <v>0</v>
      </c>
      <c r="N78" s="286">
        <f t="shared" si="57"/>
        <v>0</v>
      </c>
    </row>
    <row r="79" spans="1:14" ht="21" x14ac:dyDescent="0.35">
      <c r="A79" s="207" t="s">
        <v>72</v>
      </c>
      <c r="B79" s="225" t="s">
        <v>73</v>
      </c>
      <c r="C79" s="138">
        <v>0</v>
      </c>
      <c r="D79" s="4">
        <f t="shared" si="79"/>
        <v>0</v>
      </c>
      <c r="E79" s="251">
        <f t="shared" si="63"/>
        <v>0</v>
      </c>
      <c r="F79" s="267">
        <v>0</v>
      </c>
      <c r="G79" s="106">
        <f t="shared" si="93"/>
        <v>0</v>
      </c>
      <c r="H79" s="107">
        <f t="shared" si="84"/>
        <v>0</v>
      </c>
      <c r="I79" s="238">
        <v>0</v>
      </c>
      <c r="J79" s="209">
        <f t="shared" si="66"/>
        <v>0</v>
      </c>
      <c r="K79" s="210">
        <f t="shared" si="87"/>
        <v>0</v>
      </c>
      <c r="L79" s="285">
        <f t="shared" si="57"/>
        <v>0</v>
      </c>
      <c r="M79" s="131">
        <f t="shared" si="57"/>
        <v>0</v>
      </c>
      <c r="N79" s="286">
        <f t="shared" si="57"/>
        <v>0</v>
      </c>
    </row>
    <row r="80" spans="1:14" ht="28.5" customHeight="1" x14ac:dyDescent="0.35">
      <c r="A80" s="207" t="s">
        <v>74</v>
      </c>
      <c r="B80" s="225" t="s">
        <v>75</v>
      </c>
      <c r="C80" s="138">
        <v>0</v>
      </c>
      <c r="D80" s="4">
        <f t="shared" si="79"/>
        <v>0</v>
      </c>
      <c r="E80" s="251">
        <f t="shared" si="63"/>
        <v>0</v>
      </c>
      <c r="F80" s="267">
        <v>0</v>
      </c>
      <c r="G80" s="106">
        <f t="shared" si="93"/>
        <v>0</v>
      </c>
      <c r="H80" s="107">
        <f t="shared" si="84"/>
        <v>0</v>
      </c>
      <c r="I80" s="238">
        <v>0</v>
      </c>
      <c r="J80" s="209">
        <f t="shared" si="66"/>
        <v>0</v>
      </c>
      <c r="K80" s="210">
        <f t="shared" si="87"/>
        <v>0</v>
      </c>
      <c r="L80" s="285">
        <f t="shared" si="57"/>
        <v>0</v>
      </c>
      <c r="M80" s="131">
        <f t="shared" si="57"/>
        <v>0</v>
      </c>
      <c r="N80" s="286">
        <f t="shared" si="57"/>
        <v>0</v>
      </c>
    </row>
    <row r="81" spans="1:14" ht="21.75" thickBot="1" x14ac:dyDescent="0.4">
      <c r="A81" s="404" t="s">
        <v>76</v>
      </c>
      <c r="B81" s="405"/>
      <c r="C81" s="26">
        <f t="shared" ref="C81:N81" si="94">C47+C71+C72+C78+C79+C80</f>
        <v>491155.61</v>
      </c>
      <c r="D81" s="26">
        <f t="shared" si="94"/>
        <v>93319.565900000001</v>
      </c>
      <c r="E81" s="136">
        <f t="shared" si="94"/>
        <v>584475.17590000003</v>
      </c>
      <c r="F81" s="147">
        <f t="shared" si="94"/>
        <v>421736.27999999991</v>
      </c>
      <c r="G81" s="66">
        <f t="shared" si="94"/>
        <v>80129.893199999991</v>
      </c>
      <c r="H81" s="67">
        <f t="shared" si="94"/>
        <v>501866.17319999996</v>
      </c>
      <c r="I81" s="168">
        <f t="shared" si="94"/>
        <v>36045</v>
      </c>
      <c r="J81" s="91">
        <f t="shared" si="94"/>
        <v>7569.45</v>
      </c>
      <c r="K81" s="92">
        <f t="shared" si="94"/>
        <v>43614.45</v>
      </c>
      <c r="L81" s="159">
        <f t="shared" si="94"/>
        <v>457781.27999999991</v>
      </c>
      <c r="M81" s="120">
        <f t="shared" si="94"/>
        <v>87699.343199999988</v>
      </c>
      <c r="N81" s="121">
        <f t="shared" si="94"/>
        <v>545480.62319999991</v>
      </c>
    </row>
    <row r="82" spans="1:14" ht="21" x14ac:dyDescent="0.25">
      <c r="A82" s="403" t="s">
        <v>77</v>
      </c>
      <c r="B82" s="400"/>
      <c r="C82" s="400"/>
      <c r="D82" s="400"/>
      <c r="E82" s="400"/>
      <c r="F82" s="144"/>
      <c r="G82" s="259"/>
      <c r="H82" s="145"/>
      <c r="I82" s="165"/>
      <c r="J82" s="90"/>
      <c r="K82" s="166"/>
      <c r="L82" s="156"/>
      <c r="M82" s="275"/>
      <c r="N82" s="157"/>
    </row>
    <row r="83" spans="1:14" s="6" customFormat="1" ht="20.25" customHeight="1" x14ac:dyDescent="0.35">
      <c r="A83" s="75" t="s">
        <v>78</v>
      </c>
      <c r="B83" s="211" t="s">
        <v>79</v>
      </c>
      <c r="C83" s="3">
        <f t="shared" ref="C83:N83" si="95">C84+C85</f>
        <v>0</v>
      </c>
      <c r="D83" s="3">
        <f t="shared" si="95"/>
        <v>0</v>
      </c>
      <c r="E83" s="213">
        <f t="shared" si="95"/>
        <v>0</v>
      </c>
      <c r="F83" s="214">
        <f t="shared" si="95"/>
        <v>0</v>
      </c>
      <c r="G83" s="7">
        <f t="shared" si="95"/>
        <v>0</v>
      </c>
      <c r="H83" s="8">
        <f t="shared" si="95"/>
        <v>0</v>
      </c>
      <c r="I83" s="215">
        <f t="shared" si="95"/>
        <v>0</v>
      </c>
      <c r="J83" s="98">
        <f t="shared" si="95"/>
        <v>0</v>
      </c>
      <c r="K83" s="99">
        <f t="shared" si="95"/>
        <v>0</v>
      </c>
      <c r="L83" s="216">
        <f t="shared" si="95"/>
        <v>0</v>
      </c>
      <c r="M83" s="172">
        <f t="shared" si="95"/>
        <v>0</v>
      </c>
      <c r="N83" s="173">
        <f t="shared" si="95"/>
        <v>0</v>
      </c>
    </row>
    <row r="84" spans="1:14" ht="28.5" customHeight="1" x14ac:dyDescent="0.35">
      <c r="A84" s="27"/>
      <c r="B84" s="48" t="s">
        <v>80</v>
      </c>
      <c r="C84" s="29">
        <v>0</v>
      </c>
      <c r="D84" s="30">
        <f t="shared" ref="D84:D93" si="96">C84*19%</f>
        <v>0</v>
      </c>
      <c r="E84" s="242">
        <f t="shared" ref="E84:E85" si="97">C84+D84</f>
        <v>0</v>
      </c>
      <c r="F84" s="260">
        <v>0</v>
      </c>
      <c r="G84" s="70">
        <f t="shared" ref="G84:G85" si="98">F84*19%</f>
        <v>0</v>
      </c>
      <c r="H84" s="71">
        <f t="shared" ref="H84:H85" si="99">F84+G84</f>
        <v>0</v>
      </c>
      <c r="I84" s="232">
        <f>C84-F84</f>
        <v>0</v>
      </c>
      <c r="J84" s="95">
        <f>I84*21%</f>
        <v>0</v>
      </c>
      <c r="K84" s="96">
        <f t="shared" ref="K84:K85" si="100">I84+J84</f>
        <v>0</v>
      </c>
      <c r="L84" s="276">
        <f>F84+I84</f>
        <v>0</v>
      </c>
      <c r="M84" s="123">
        <f t="shared" ref="M84:N85" si="101">G84+J84</f>
        <v>0</v>
      </c>
      <c r="N84" s="277">
        <f t="shared" si="101"/>
        <v>0</v>
      </c>
    </row>
    <row r="85" spans="1:14" ht="21.75" thickBot="1" x14ac:dyDescent="0.4">
      <c r="A85" s="16"/>
      <c r="B85" s="17" t="s">
        <v>81</v>
      </c>
      <c r="C85" s="29">
        <v>0</v>
      </c>
      <c r="D85" s="30">
        <f t="shared" si="96"/>
        <v>0</v>
      </c>
      <c r="E85" s="242">
        <f t="shared" si="97"/>
        <v>0</v>
      </c>
      <c r="F85" s="260">
        <v>0</v>
      </c>
      <c r="G85" s="70">
        <f t="shared" si="98"/>
        <v>0</v>
      </c>
      <c r="H85" s="71">
        <f t="shared" si="99"/>
        <v>0</v>
      </c>
      <c r="I85" s="232">
        <v>0</v>
      </c>
      <c r="J85" s="95">
        <f>I85*21%</f>
        <v>0</v>
      </c>
      <c r="K85" s="96">
        <f t="shared" si="100"/>
        <v>0</v>
      </c>
      <c r="L85" s="276">
        <f>F85+I85</f>
        <v>0</v>
      </c>
      <c r="M85" s="123">
        <f t="shared" si="101"/>
        <v>0</v>
      </c>
      <c r="N85" s="277">
        <f t="shared" si="101"/>
        <v>0</v>
      </c>
    </row>
    <row r="86" spans="1:14" s="6" customFormat="1" ht="25.5" customHeight="1" thickTop="1" x14ac:dyDescent="0.35">
      <c r="A86" s="187" t="s">
        <v>82</v>
      </c>
      <c r="B86" s="212" t="s">
        <v>83</v>
      </c>
      <c r="C86" s="189">
        <f>SUM(C87:C91)</f>
        <v>19363.93</v>
      </c>
      <c r="D86" s="189">
        <f>SUM(D87:D91)</f>
        <v>0</v>
      </c>
      <c r="E86" s="244">
        <f>SUM(E87:E91)</f>
        <v>19363.93</v>
      </c>
      <c r="F86" s="263">
        <f t="shared" ref="F86:N86" si="102">SUM(F87:F91)</f>
        <v>10366.540000000001</v>
      </c>
      <c r="G86" s="190">
        <f t="shared" si="102"/>
        <v>0</v>
      </c>
      <c r="H86" s="204">
        <f t="shared" si="102"/>
        <v>10366.540000000001</v>
      </c>
      <c r="I86" s="234">
        <f t="shared" si="102"/>
        <v>8997.39</v>
      </c>
      <c r="J86" s="191">
        <f t="shared" si="102"/>
        <v>0</v>
      </c>
      <c r="K86" s="205">
        <f t="shared" si="102"/>
        <v>8997.39</v>
      </c>
      <c r="L86" s="280">
        <f t="shared" si="102"/>
        <v>19363.93</v>
      </c>
      <c r="M86" s="192">
        <f t="shared" si="102"/>
        <v>0</v>
      </c>
      <c r="N86" s="206">
        <f t="shared" si="102"/>
        <v>19363.93</v>
      </c>
    </row>
    <row r="87" spans="1:14" ht="43.5" customHeight="1" x14ac:dyDescent="0.35">
      <c r="A87" s="27"/>
      <c r="B87" s="31" t="s">
        <v>84</v>
      </c>
      <c r="C87" s="29">
        <v>0</v>
      </c>
      <c r="D87" s="49">
        <v>0</v>
      </c>
      <c r="E87" s="242">
        <f t="shared" ref="E87:E93" si="103">C87+D87</f>
        <v>0</v>
      </c>
      <c r="F87" s="260">
        <v>0</v>
      </c>
      <c r="G87" s="72">
        <v>0</v>
      </c>
      <c r="H87" s="71">
        <f t="shared" ref="H87:H93" si="104">F87+G87</f>
        <v>0</v>
      </c>
      <c r="I87" s="232">
        <v>0</v>
      </c>
      <c r="J87" s="100">
        <v>0</v>
      </c>
      <c r="K87" s="96">
        <f t="shared" ref="K87:K93" si="105">I87+J87</f>
        <v>0</v>
      </c>
      <c r="L87" s="356">
        <f>F87+I87</f>
        <v>0</v>
      </c>
      <c r="M87" s="123">
        <f t="shared" ref="M87:N87" si="106">G87+J87</f>
        <v>0</v>
      </c>
      <c r="N87" s="357">
        <f t="shared" si="106"/>
        <v>0</v>
      </c>
    </row>
    <row r="88" spans="1:14" ht="45.75" customHeight="1" x14ac:dyDescent="0.35">
      <c r="A88" s="27"/>
      <c r="B88" s="31" t="s">
        <v>85</v>
      </c>
      <c r="C88" s="29">
        <v>19363.93</v>
      </c>
      <c r="D88" s="49">
        <v>0</v>
      </c>
      <c r="E88" s="242">
        <f t="shared" si="103"/>
        <v>19363.93</v>
      </c>
      <c r="F88" s="260">
        <f>5183.27+5183.27</f>
        <v>10366.540000000001</v>
      </c>
      <c r="G88" s="72">
        <v>0</v>
      </c>
      <c r="H88" s="71">
        <f t="shared" si="104"/>
        <v>10366.540000000001</v>
      </c>
      <c r="I88" s="232">
        <f>4534.41+4462.98</f>
        <v>8997.39</v>
      </c>
      <c r="J88" s="100">
        <v>0</v>
      </c>
      <c r="K88" s="96">
        <f t="shared" si="105"/>
        <v>8997.39</v>
      </c>
      <c r="L88" s="356">
        <f t="shared" ref="L88:L91" si="107">F88+I88</f>
        <v>19363.93</v>
      </c>
      <c r="M88" s="123">
        <f t="shared" ref="M88:M91" si="108">G88+J88</f>
        <v>0</v>
      </c>
      <c r="N88" s="357">
        <f t="shared" ref="N88:N91" si="109">H88+K88</f>
        <v>19363.93</v>
      </c>
    </row>
    <row r="89" spans="1:14" ht="48" customHeight="1" x14ac:dyDescent="0.35">
      <c r="A89" s="27"/>
      <c r="B89" s="31" t="s">
        <v>86</v>
      </c>
      <c r="C89" s="29">
        <v>0</v>
      </c>
      <c r="D89" s="49">
        <v>0</v>
      </c>
      <c r="E89" s="242">
        <f t="shared" si="103"/>
        <v>0</v>
      </c>
      <c r="F89" s="260">
        <v>0</v>
      </c>
      <c r="G89" s="72">
        <v>0</v>
      </c>
      <c r="H89" s="71">
        <f t="shared" si="104"/>
        <v>0</v>
      </c>
      <c r="I89" s="232">
        <v>0</v>
      </c>
      <c r="J89" s="100">
        <v>0</v>
      </c>
      <c r="K89" s="96">
        <f t="shared" si="105"/>
        <v>0</v>
      </c>
      <c r="L89" s="356">
        <f t="shared" si="107"/>
        <v>0</v>
      </c>
      <c r="M89" s="123">
        <f t="shared" si="108"/>
        <v>0</v>
      </c>
      <c r="N89" s="357">
        <f t="shared" si="109"/>
        <v>0</v>
      </c>
    </row>
    <row r="90" spans="1:14" ht="24.75" customHeight="1" x14ac:dyDescent="0.35">
      <c r="A90" s="27"/>
      <c r="B90" s="31" t="s">
        <v>87</v>
      </c>
      <c r="C90" s="29">
        <v>0</v>
      </c>
      <c r="D90" s="49">
        <v>0</v>
      </c>
      <c r="E90" s="242">
        <f t="shared" si="103"/>
        <v>0</v>
      </c>
      <c r="F90" s="260">
        <v>0</v>
      </c>
      <c r="G90" s="72">
        <v>0</v>
      </c>
      <c r="H90" s="71">
        <f t="shared" si="104"/>
        <v>0</v>
      </c>
      <c r="I90" s="232">
        <v>0</v>
      </c>
      <c r="J90" s="100">
        <v>0</v>
      </c>
      <c r="K90" s="96">
        <f t="shared" si="105"/>
        <v>0</v>
      </c>
      <c r="L90" s="356">
        <f t="shared" si="107"/>
        <v>0</v>
      </c>
      <c r="M90" s="123">
        <f t="shared" si="108"/>
        <v>0</v>
      </c>
      <c r="N90" s="357">
        <f t="shared" si="109"/>
        <v>0</v>
      </c>
    </row>
    <row r="91" spans="1:14" ht="44.25" customHeight="1" thickBot="1" x14ac:dyDescent="0.4">
      <c r="A91" s="16"/>
      <c r="B91" s="46" t="s">
        <v>88</v>
      </c>
      <c r="C91" s="18">
        <v>0</v>
      </c>
      <c r="D91" s="50">
        <v>0</v>
      </c>
      <c r="E91" s="240">
        <f t="shared" si="103"/>
        <v>0</v>
      </c>
      <c r="F91" s="257">
        <v>0</v>
      </c>
      <c r="G91" s="73">
        <v>0</v>
      </c>
      <c r="H91" s="61">
        <f t="shared" si="104"/>
        <v>0</v>
      </c>
      <c r="I91" s="130">
        <v>0</v>
      </c>
      <c r="J91" s="101">
        <v>0</v>
      </c>
      <c r="K91" s="85">
        <f t="shared" si="105"/>
        <v>0</v>
      </c>
      <c r="L91" s="356">
        <f t="shared" si="107"/>
        <v>0</v>
      </c>
      <c r="M91" s="114">
        <f t="shared" si="108"/>
        <v>0</v>
      </c>
      <c r="N91" s="357">
        <f t="shared" si="109"/>
        <v>0</v>
      </c>
    </row>
    <row r="92" spans="1:14" ht="34.5" customHeight="1" thickTop="1" thickBot="1" x14ac:dyDescent="0.4">
      <c r="A92" s="38" t="s">
        <v>89</v>
      </c>
      <c r="B92" s="39" t="s">
        <v>90</v>
      </c>
      <c r="C92" s="40">
        <v>161158.34</v>
      </c>
      <c r="D92" s="41">
        <f t="shared" si="96"/>
        <v>30620.084599999998</v>
      </c>
      <c r="E92" s="252">
        <f t="shared" si="103"/>
        <v>191778.4246</v>
      </c>
      <c r="F92" s="258">
        <v>0</v>
      </c>
      <c r="G92" s="62">
        <f t="shared" ref="G92:G93" si="110">F92*19%</f>
        <v>0</v>
      </c>
      <c r="H92" s="63">
        <f t="shared" si="104"/>
        <v>0</v>
      </c>
      <c r="I92" s="231">
        <f>C92-F92</f>
        <v>161158.34</v>
      </c>
      <c r="J92" s="86">
        <f>I92*21%</f>
        <v>33843.251400000001</v>
      </c>
      <c r="K92" s="87">
        <f t="shared" si="105"/>
        <v>195001.5914</v>
      </c>
      <c r="L92" s="287">
        <f>F92+I92</f>
        <v>161158.34</v>
      </c>
      <c r="M92" s="117">
        <f t="shared" ref="M92:N93" si="111">G92+J92</f>
        <v>33843.251400000001</v>
      </c>
      <c r="N92" s="288">
        <f t="shared" si="111"/>
        <v>195001.5914</v>
      </c>
    </row>
    <row r="93" spans="1:14" ht="30.75" customHeight="1" thickTop="1" thickBot="1" x14ac:dyDescent="0.4">
      <c r="A93" s="20" t="s">
        <v>91</v>
      </c>
      <c r="B93" s="24" t="s">
        <v>92</v>
      </c>
      <c r="C93" s="40">
        <v>1440</v>
      </c>
      <c r="D93" s="23">
        <f t="shared" si="96"/>
        <v>273.60000000000002</v>
      </c>
      <c r="E93" s="241">
        <f t="shared" si="103"/>
        <v>1713.6</v>
      </c>
      <c r="F93" s="258">
        <v>1440</v>
      </c>
      <c r="G93" s="62">
        <f t="shared" si="110"/>
        <v>273.60000000000002</v>
      </c>
      <c r="H93" s="63">
        <f t="shared" si="104"/>
        <v>1713.6</v>
      </c>
      <c r="I93" s="231">
        <f>C93-F93</f>
        <v>0</v>
      </c>
      <c r="J93" s="86">
        <f>I93*21%</f>
        <v>0</v>
      </c>
      <c r="K93" s="87">
        <f t="shared" si="105"/>
        <v>0</v>
      </c>
      <c r="L93" s="287">
        <f>F93+I93</f>
        <v>1440</v>
      </c>
      <c r="M93" s="117">
        <f t="shared" si="111"/>
        <v>273.60000000000002</v>
      </c>
      <c r="N93" s="288">
        <f t="shared" si="111"/>
        <v>1713.6</v>
      </c>
    </row>
    <row r="94" spans="1:14" ht="22.5" thickTop="1" thickBot="1" x14ac:dyDescent="0.4">
      <c r="A94" s="401" t="s">
        <v>93</v>
      </c>
      <c r="B94" s="402"/>
      <c r="C94" s="25">
        <f t="shared" ref="C94:N94" si="112">C83+C86+C92+C93</f>
        <v>181962.27</v>
      </c>
      <c r="D94" s="25">
        <f t="shared" si="112"/>
        <v>30893.684599999997</v>
      </c>
      <c r="E94" s="135">
        <f t="shared" si="112"/>
        <v>212855.9546</v>
      </c>
      <c r="F94" s="146">
        <f t="shared" si="112"/>
        <v>11806.54</v>
      </c>
      <c r="G94" s="64">
        <f t="shared" si="112"/>
        <v>273.60000000000002</v>
      </c>
      <c r="H94" s="65">
        <f t="shared" si="112"/>
        <v>12080.140000000001</v>
      </c>
      <c r="I94" s="167">
        <f t="shared" si="112"/>
        <v>170155.72999999998</v>
      </c>
      <c r="J94" s="88">
        <f t="shared" si="112"/>
        <v>33843.251400000001</v>
      </c>
      <c r="K94" s="89">
        <f t="shared" si="112"/>
        <v>203998.98139999999</v>
      </c>
      <c r="L94" s="158">
        <f t="shared" si="112"/>
        <v>181962.27</v>
      </c>
      <c r="M94" s="118">
        <f t="shared" si="112"/>
        <v>34116.8514</v>
      </c>
      <c r="N94" s="119">
        <f t="shared" si="112"/>
        <v>216079.1214</v>
      </c>
    </row>
    <row r="95" spans="1:14" ht="21" x14ac:dyDescent="0.25">
      <c r="A95" s="399" t="s">
        <v>94</v>
      </c>
      <c r="B95" s="400"/>
      <c r="C95" s="400"/>
      <c r="D95" s="400"/>
      <c r="E95" s="400"/>
      <c r="F95" s="144"/>
      <c r="G95" s="259"/>
      <c r="H95" s="145"/>
      <c r="I95" s="165"/>
      <c r="J95" s="90"/>
      <c r="K95" s="166"/>
      <c r="L95" s="156"/>
      <c r="M95" s="275"/>
      <c r="N95" s="157"/>
    </row>
    <row r="96" spans="1:14" ht="22.5" customHeight="1" x14ac:dyDescent="0.35">
      <c r="A96" s="27" t="s">
        <v>95</v>
      </c>
      <c r="B96" s="51" t="s">
        <v>96</v>
      </c>
      <c r="C96" s="29">
        <v>0</v>
      </c>
      <c r="D96" s="30">
        <f>C96*19%</f>
        <v>0</v>
      </c>
      <c r="E96" s="242">
        <f>C96+D96</f>
        <v>0</v>
      </c>
      <c r="F96" s="260">
        <v>0</v>
      </c>
      <c r="G96" s="70">
        <f t="shared" ref="G96:G97" si="113">F96*19%</f>
        <v>0</v>
      </c>
      <c r="H96" s="71">
        <f t="shared" ref="H96:H97" si="114">F96+G96</f>
        <v>0</v>
      </c>
      <c r="I96" s="232">
        <f>C96-F96</f>
        <v>0</v>
      </c>
      <c r="J96" s="95">
        <f>I96*21%</f>
        <v>0</v>
      </c>
      <c r="K96" s="96">
        <f t="shared" ref="K96:K97" si="115">I96+J96</f>
        <v>0</v>
      </c>
      <c r="L96" s="276">
        <f>F96+I96</f>
        <v>0</v>
      </c>
      <c r="M96" s="123">
        <f t="shared" ref="M96:N97" si="116">G96+J96</f>
        <v>0</v>
      </c>
      <c r="N96" s="277">
        <f t="shared" si="116"/>
        <v>0</v>
      </c>
    </row>
    <row r="97" spans="1:14" ht="21" x14ac:dyDescent="0.35">
      <c r="A97" s="27" t="s">
        <v>97</v>
      </c>
      <c r="B97" s="28" t="s">
        <v>98</v>
      </c>
      <c r="C97" s="29">
        <v>0</v>
      </c>
      <c r="D97" s="30">
        <f t="shared" ref="D97" si="117">C97*19%</f>
        <v>0</v>
      </c>
      <c r="E97" s="242">
        <f t="shared" ref="E97" si="118">C97+D97</f>
        <v>0</v>
      </c>
      <c r="F97" s="260">
        <v>0</v>
      </c>
      <c r="G97" s="70">
        <f t="shared" si="113"/>
        <v>0</v>
      </c>
      <c r="H97" s="71">
        <f t="shared" si="114"/>
        <v>0</v>
      </c>
      <c r="I97" s="232">
        <f>C97-F97</f>
        <v>0</v>
      </c>
      <c r="J97" s="95">
        <f>I97*21%</f>
        <v>0</v>
      </c>
      <c r="K97" s="96">
        <f t="shared" si="115"/>
        <v>0</v>
      </c>
      <c r="L97" s="276">
        <f>F97+I97</f>
        <v>0</v>
      </c>
      <c r="M97" s="123">
        <f t="shared" si="116"/>
        <v>0</v>
      </c>
      <c r="N97" s="277">
        <f t="shared" si="116"/>
        <v>0</v>
      </c>
    </row>
    <row r="98" spans="1:14" ht="21.75" thickBot="1" x14ac:dyDescent="0.4">
      <c r="A98" s="404" t="s">
        <v>99</v>
      </c>
      <c r="B98" s="405"/>
      <c r="C98" s="26">
        <f>SUM(C96:C97)</f>
        <v>0</v>
      </c>
      <c r="D98" s="26">
        <f t="shared" ref="D98:N98" si="119">SUM(D96:D97)</f>
        <v>0</v>
      </c>
      <c r="E98" s="136">
        <f t="shared" si="119"/>
        <v>0</v>
      </c>
      <c r="F98" s="147">
        <f t="shared" si="119"/>
        <v>0</v>
      </c>
      <c r="G98" s="66">
        <f t="shared" si="119"/>
        <v>0</v>
      </c>
      <c r="H98" s="67">
        <f t="shared" si="119"/>
        <v>0</v>
      </c>
      <c r="I98" s="168">
        <f t="shared" si="119"/>
        <v>0</v>
      </c>
      <c r="J98" s="91">
        <f t="shared" si="119"/>
        <v>0</v>
      </c>
      <c r="K98" s="92">
        <f t="shared" si="119"/>
        <v>0</v>
      </c>
      <c r="L98" s="159">
        <f t="shared" si="119"/>
        <v>0</v>
      </c>
      <c r="M98" s="120">
        <f t="shared" si="119"/>
        <v>0</v>
      </c>
      <c r="N98" s="121">
        <f t="shared" si="119"/>
        <v>0</v>
      </c>
    </row>
    <row r="99" spans="1:14" ht="21.75" thickBot="1" x14ac:dyDescent="0.4">
      <c r="A99" s="406" t="s">
        <v>100</v>
      </c>
      <c r="B99" s="407"/>
      <c r="C99" s="52">
        <f t="shared" ref="C99:N99" si="120">C17+C19+C45+C81+C94+C98</f>
        <v>786147.68</v>
      </c>
      <c r="D99" s="52">
        <f t="shared" si="120"/>
        <v>145688.91250000001</v>
      </c>
      <c r="E99" s="137">
        <f t="shared" si="120"/>
        <v>931836.59250000003</v>
      </c>
      <c r="F99" s="149">
        <f t="shared" si="120"/>
        <v>536572.62</v>
      </c>
      <c r="G99" s="74">
        <f t="shared" si="120"/>
        <v>99979.155199999994</v>
      </c>
      <c r="H99" s="150">
        <f t="shared" si="120"/>
        <v>636551.77520000003</v>
      </c>
      <c r="I99" s="170">
        <f t="shared" si="120"/>
        <v>216200.72999999998</v>
      </c>
      <c r="J99" s="102">
        <f t="shared" si="120"/>
        <v>43512.701400000005</v>
      </c>
      <c r="K99" s="171">
        <f t="shared" si="120"/>
        <v>259713.4314</v>
      </c>
      <c r="L99" s="160">
        <f t="shared" si="120"/>
        <v>752773.35</v>
      </c>
      <c r="M99" s="129">
        <f t="shared" si="120"/>
        <v>143491.8566</v>
      </c>
      <c r="N99" s="161">
        <f t="shared" si="120"/>
        <v>896265.20659999992</v>
      </c>
    </row>
    <row r="100" spans="1:14" ht="21.75" thickBot="1" x14ac:dyDescent="0.4">
      <c r="A100" s="406" t="s">
        <v>101</v>
      </c>
      <c r="B100" s="407"/>
      <c r="C100" s="52">
        <f t="shared" ref="C100:N100" si="121">C14+C15+C16+C19+C47+C71+C84</f>
        <v>464705.61</v>
      </c>
      <c r="D100" s="52">
        <f t="shared" si="121"/>
        <v>88294.065900000001</v>
      </c>
      <c r="E100" s="137">
        <f t="shared" si="121"/>
        <v>552999.67590000003</v>
      </c>
      <c r="F100" s="149">
        <f t="shared" si="121"/>
        <v>421736.27999999991</v>
      </c>
      <c r="G100" s="74">
        <f t="shared" si="121"/>
        <v>80129.893199999991</v>
      </c>
      <c r="H100" s="150">
        <f t="shared" si="121"/>
        <v>501866.17319999996</v>
      </c>
      <c r="I100" s="170">
        <f t="shared" si="121"/>
        <v>9595</v>
      </c>
      <c r="J100" s="102">
        <f t="shared" si="121"/>
        <v>2014.9499999999998</v>
      </c>
      <c r="K100" s="171">
        <f t="shared" si="121"/>
        <v>11609.95</v>
      </c>
      <c r="L100" s="160">
        <f t="shared" si="121"/>
        <v>431331.27999999991</v>
      </c>
      <c r="M100" s="129">
        <f t="shared" si="121"/>
        <v>82144.843199999988</v>
      </c>
      <c r="N100" s="161">
        <f t="shared" si="121"/>
        <v>513476.12319999991</v>
      </c>
    </row>
    <row r="103" spans="1:14" ht="21" x14ac:dyDescent="0.35">
      <c r="B103" s="2" t="s">
        <v>102</v>
      </c>
      <c r="C103" s="392" t="s">
        <v>103</v>
      </c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</row>
    <row r="104" spans="1:14" ht="21" x14ac:dyDescent="0.35">
      <c r="A104" s="6"/>
      <c r="B104" s="1" t="s">
        <v>104</v>
      </c>
      <c r="C104" s="385" t="s">
        <v>105</v>
      </c>
      <c r="D104" s="385"/>
      <c r="E104" s="385"/>
      <c r="F104" s="385"/>
      <c r="G104" s="385"/>
      <c r="H104" s="385"/>
      <c r="I104" s="385"/>
      <c r="J104" s="385"/>
      <c r="K104" s="385"/>
      <c r="L104" s="385"/>
      <c r="M104" s="385"/>
      <c r="N104" s="385"/>
    </row>
    <row r="107" spans="1:14" ht="21" x14ac:dyDescent="0.35">
      <c r="B107" s="2" t="s">
        <v>106</v>
      </c>
      <c r="F107" s="105"/>
    </row>
    <row r="108" spans="1:14" ht="21" x14ac:dyDescent="0.35">
      <c r="A108" s="6"/>
      <c r="B108" s="1" t="s">
        <v>107</v>
      </c>
      <c r="C108" s="104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1:14" x14ac:dyDescent="0.25">
      <c r="C109" s="105"/>
    </row>
    <row r="110" spans="1:14" x14ac:dyDescent="0.25">
      <c r="C110" s="105"/>
    </row>
  </sheetData>
  <mergeCells count="33">
    <mergeCell ref="C104:E104"/>
    <mergeCell ref="F104:H104"/>
    <mergeCell ref="I104:K104"/>
    <mergeCell ref="L104:N104"/>
    <mergeCell ref="A81:B81"/>
    <mergeCell ref="A82:E82"/>
    <mergeCell ref="A94:B94"/>
    <mergeCell ref="A95:E95"/>
    <mergeCell ref="A98:B98"/>
    <mergeCell ref="A99:B99"/>
    <mergeCell ref="A100:B100"/>
    <mergeCell ref="C103:E103"/>
    <mergeCell ref="F103:H103"/>
    <mergeCell ref="I103:K103"/>
    <mergeCell ref="L103:N103"/>
    <mergeCell ref="A46:E46"/>
    <mergeCell ref="I7:K8"/>
    <mergeCell ref="L7:N8"/>
    <mergeCell ref="A8:E8"/>
    <mergeCell ref="A9:A10"/>
    <mergeCell ref="B9:B10"/>
    <mergeCell ref="A12:E12"/>
    <mergeCell ref="F7:H8"/>
    <mergeCell ref="A17:B17"/>
    <mergeCell ref="A18:E18"/>
    <mergeCell ref="A19:B19"/>
    <mergeCell ref="A20:E20"/>
    <mergeCell ref="A45:B45"/>
    <mergeCell ref="A2:B2"/>
    <mergeCell ref="A3:B3"/>
    <mergeCell ref="A4:B4"/>
    <mergeCell ref="A6:E6"/>
    <mergeCell ref="A7:E7"/>
  </mergeCells>
  <pageMargins left="0.7" right="0.7" top="0.75" bottom="0.75" header="0.3" footer="0.3"/>
  <pageSetup paperSize="9" scale="2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9A4F-5D63-4177-A736-509A5B0FB0A8}">
  <dimension ref="A1:N93"/>
  <sheetViews>
    <sheetView tabSelected="1" view="pageBreakPreview" topLeftCell="A67" zoomScale="60" zoomScaleNormal="70" workbookViewId="0">
      <selection activeCell="C101" sqref="C100:C101"/>
    </sheetView>
  </sheetViews>
  <sheetFormatPr defaultRowHeight="15" x14ac:dyDescent="0.25"/>
  <cols>
    <col min="1" max="1" width="6.28515625" customWidth="1"/>
    <col min="2" max="2" width="87.85546875" customWidth="1"/>
    <col min="3" max="3" width="28.85546875" customWidth="1"/>
    <col min="4" max="4" width="18.5703125" customWidth="1"/>
    <col min="5" max="5" width="21" customWidth="1"/>
    <col min="6" max="6" width="27" customWidth="1"/>
    <col min="7" max="7" width="18.5703125" customWidth="1"/>
    <col min="8" max="8" width="21" customWidth="1"/>
    <col min="9" max="9" width="25" customWidth="1"/>
    <col min="10" max="10" width="18.5703125" customWidth="1"/>
    <col min="11" max="11" width="21" customWidth="1"/>
    <col min="12" max="12" width="27" customWidth="1"/>
    <col min="13" max="13" width="18.5703125" customWidth="1"/>
    <col min="14" max="14" width="21" customWidth="1"/>
  </cols>
  <sheetData>
    <row r="1" spans="1:14" ht="18.75" x14ac:dyDescent="0.3">
      <c r="A1" s="10" t="s">
        <v>109</v>
      </c>
      <c r="B1" s="10"/>
      <c r="C1" s="6"/>
      <c r="D1" s="6"/>
      <c r="F1" s="6"/>
      <c r="G1" s="6"/>
      <c r="I1" s="6"/>
      <c r="J1" s="6"/>
      <c r="L1" s="6"/>
      <c r="M1" s="6"/>
    </row>
    <row r="2" spans="1:14" ht="18.75" x14ac:dyDescent="0.25">
      <c r="A2" s="416" t="s">
        <v>0</v>
      </c>
      <c r="B2" s="416"/>
      <c r="C2" s="6"/>
      <c r="D2" s="6"/>
      <c r="F2" s="6"/>
      <c r="G2" s="6"/>
      <c r="I2" s="6"/>
      <c r="J2" s="6"/>
      <c r="L2" s="6"/>
      <c r="M2" s="6"/>
    </row>
    <row r="3" spans="1:14" ht="18.75" x14ac:dyDescent="0.25">
      <c r="A3" s="416" t="s">
        <v>1</v>
      </c>
      <c r="B3" s="416"/>
      <c r="C3" s="6"/>
      <c r="D3" s="6"/>
      <c r="F3" s="6"/>
      <c r="G3" s="6"/>
      <c r="I3" s="6"/>
      <c r="J3" s="6"/>
      <c r="L3" s="6"/>
      <c r="M3" s="6"/>
    </row>
    <row r="4" spans="1:14" ht="18.75" x14ac:dyDescent="0.25">
      <c r="A4" s="416" t="s">
        <v>2</v>
      </c>
      <c r="B4" s="416"/>
      <c r="C4" s="6"/>
      <c r="D4" s="6"/>
      <c r="F4" s="6"/>
      <c r="G4" s="6"/>
      <c r="I4" s="6"/>
      <c r="J4" s="6"/>
      <c r="L4" s="6"/>
      <c r="M4" s="6"/>
    </row>
    <row r="6" spans="1:14" ht="21.75" thickBot="1" x14ac:dyDescent="0.4">
      <c r="A6" s="417" t="s">
        <v>110</v>
      </c>
      <c r="B6" s="418"/>
      <c r="C6" s="418"/>
      <c r="D6" s="418"/>
      <c r="E6" s="418"/>
    </row>
    <row r="7" spans="1:14" ht="21" customHeight="1" x14ac:dyDescent="0.35">
      <c r="A7" s="417" t="s">
        <v>3</v>
      </c>
      <c r="B7" s="417"/>
      <c r="C7" s="417"/>
      <c r="D7" s="417"/>
      <c r="E7" s="417"/>
      <c r="F7" s="393" t="s">
        <v>136</v>
      </c>
      <c r="G7" s="394"/>
      <c r="H7" s="395"/>
      <c r="I7" s="408" t="s">
        <v>142</v>
      </c>
      <c r="J7" s="408"/>
      <c r="K7" s="408"/>
      <c r="L7" s="386" t="s">
        <v>135</v>
      </c>
      <c r="M7" s="387"/>
      <c r="N7" s="388"/>
    </row>
    <row r="8" spans="1:14" ht="21.75" customHeight="1" thickBot="1" x14ac:dyDescent="0.3">
      <c r="A8" s="410" t="s">
        <v>111</v>
      </c>
      <c r="B8" s="411"/>
      <c r="C8" s="411"/>
      <c r="D8" s="411"/>
      <c r="E8" s="411"/>
      <c r="F8" s="396"/>
      <c r="G8" s="397"/>
      <c r="H8" s="398"/>
      <c r="I8" s="409"/>
      <c r="J8" s="409"/>
      <c r="K8" s="409"/>
      <c r="L8" s="389"/>
      <c r="M8" s="390"/>
      <c r="N8" s="391"/>
    </row>
    <row r="9" spans="1:14" ht="42" customHeight="1" x14ac:dyDescent="0.25">
      <c r="A9" s="412" t="s">
        <v>4</v>
      </c>
      <c r="B9" s="414" t="s">
        <v>5</v>
      </c>
      <c r="C9" s="11" t="s">
        <v>6</v>
      </c>
      <c r="D9" s="12" t="s">
        <v>7</v>
      </c>
      <c r="E9" s="132" t="s">
        <v>8</v>
      </c>
      <c r="F9" s="139" t="s">
        <v>6</v>
      </c>
      <c r="G9" s="53" t="s">
        <v>7</v>
      </c>
      <c r="H9" s="54" t="s">
        <v>8</v>
      </c>
      <c r="I9" s="289" t="s">
        <v>6</v>
      </c>
      <c r="J9" s="77" t="s">
        <v>7</v>
      </c>
      <c r="K9" s="305" t="s">
        <v>8</v>
      </c>
      <c r="L9" s="151" t="s">
        <v>6</v>
      </c>
      <c r="M9" s="108" t="s">
        <v>7</v>
      </c>
      <c r="N9" s="109" t="s">
        <v>8</v>
      </c>
    </row>
    <row r="10" spans="1:14" ht="21.75" thickBot="1" x14ac:dyDescent="0.3">
      <c r="A10" s="413"/>
      <c r="B10" s="415"/>
      <c r="C10" s="13" t="s">
        <v>9</v>
      </c>
      <c r="D10" s="14" t="s">
        <v>9</v>
      </c>
      <c r="E10" s="133" t="s">
        <v>9</v>
      </c>
      <c r="F10" s="140" t="s">
        <v>9</v>
      </c>
      <c r="G10" s="55" t="s">
        <v>9</v>
      </c>
      <c r="H10" s="56" t="s">
        <v>9</v>
      </c>
      <c r="I10" s="290" t="s">
        <v>9</v>
      </c>
      <c r="J10" s="79" t="s">
        <v>9</v>
      </c>
      <c r="K10" s="306" t="s">
        <v>9</v>
      </c>
      <c r="L10" s="152" t="s">
        <v>9</v>
      </c>
      <c r="M10" s="110" t="s">
        <v>9</v>
      </c>
      <c r="N10" s="111" t="s">
        <v>9</v>
      </c>
    </row>
    <row r="11" spans="1:14" ht="21.75" thickBot="1" x14ac:dyDescent="0.3">
      <c r="A11" s="15" t="s">
        <v>10</v>
      </c>
      <c r="B11" s="15" t="s">
        <v>11</v>
      </c>
      <c r="C11" s="15" t="s">
        <v>12</v>
      </c>
      <c r="D11" s="15" t="s">
        <v>13</v>
      </c>
      <c r="E11" s="134" t="s">
        <v>14</v>
      </c>
      <c r="F11" s="141" t="s">
        <v>12</v>
      </c>
      <c r="G11" s="142" t="s">
        <v>13</v>
      </c>
      <c r="H11" s="143" t="s">
        <v>14</v>
      </c>
      <c r="I11" s="327" t="s">
        <v>12</v>
      </c>
      <c r="J11" s="164" t="s">
        <v>13</v>
      </c>
      <c r="K11" s="340" t="s">
        <v>14</v>
      </c>
      <c r="L11" s="153" t="s">
        <v>12</v>
      </c>
      <c r="M11" s="154" t="s">
        <v>13</v>
      </c>
      <c r="N11" s="155" t="s">
        <v>14</v>
      </c>
    </row>
    <row r="12" spans="1:14" ht="21" x14ac:dyDescent="0.25">
      <c r="A12" s="403" t="s">
        <v>15</v>
      </c>
      <c r="B12" s="400"/>
      <c r="C12" s="400"/>
      <c r="D12" s="400"/>
      <c r="E12" s="400"/>
      <c r="F12" s="144"/>
      <c r="G12" s="259"/>
      <c r="H12" s="145"/>
      <c r="I12" s="90"/>
      <c r="J12" s="90"/>
      <c r="K12" s="90"/>
      <c r="L12" s="156"/>
      <c r="M12" s="275"/>
      <c r="N12" s="157"/>
    </row>
    <row r="13" spans="1:14" ht="21.75" thickBot="1" x14ac:dyDescent="0.4">
      <c r="A13" s="16" t="s">
        <v>16</v>
      </c>
      <c r="B13" s="17" t="s">
        <v>17</v>
      </c>
      <c r="C13" s="18">
        <f>'370-ELIGIBIL'!C13+NEELIGIBIL!C13</f>
        <v>0</v>
      </c>
      <c r="D13" s="18">
        <f>'370-ELIGIBIL'!D13+NEELIGIBIL!D13</f>
        <v>0</v>
      </c>
      <c r="E13" s="321">
        <f>'370-ELIGIBIL'!E13+NEELIGIBIL!E13</f>
        <v>0</v>
      </c>
      <c r="F13" s="257">
        <f>'370-ELIGIBIL'!F13+NEELIGIBIL!F13</f>
        <v>0</v>
      </c>
      <c r="G13" s="59">
        <f>'370-ELIGIBIL'!G13+NEELIGIBIL!G13</f>
        <v>0</v>
      </c>
      <c r="H13" s="331">
        <f>'370-ELIGIBIL'!H13+NEELIGIBIL!H13</f>
        <v>0</v>
      </c>
      <c r="I13" s="293">
        <f>'370-ELIGIBIL'!I13+NEELIGIBIL!I13</f>
        <v>0</v>
      </c>
      <c r="J13" s="83">
        <f>'370-ELIGIBIL'!J13+NEELIGIBIL!J13</f>
        <v>0</v>
      </c>
      <c r="K13" s="341">
        <f>'370-ELIGIBIL'!K13+NEELIGIBIL!K13</f>
        <v>0</v>
      </c>
      <c r="L13" s="273">
        <f>'370-ELIGIBIL'!L13+NEELIGIBIL!L13</f>
        <v>0</v>
      </c>
      <c r="M13" s="114">
        <f>'370-ELIGIBIL'!M13+NEELIGIBIL!M13</f>
        <v>0</v>
      </c>
      <c r="N13" s="274">
        <f>'370-ELIGIBIL'!N13+NEELIGIBIL!N13</f>
        <v>0</v>
      </c>
    </row>
    <row r="14" spans="1:14" ht="22.5" thickTop="1" thickBot="1" x14ac:dyDescent="0.4">
      <c r="A14" s="20" t="s">
        <v>18</v>
      </c>
      <c r="B14" s="21" t="s">
        <v>19</v>
      </c>
      <c r="C14" s="18">
        <f>'370-ELIGIBIL'!C14+NEELIGIBIL!C14</f>
        <v>0</v>
      </c>
      <c r="D14" s="18">
        <f>'370-ELIGIBIL'!D14+NEELIGIBIL!D14</f>
        <v>0</v>
      </c>
      <c r="E14" s="321">
        <f>'370-ELIGIBIL'!E14+NEELIGIBIL!E14</f>
        <v>0</v>
      </c>
      <c r="F14" s="257">
        <f>'370-ELIGIBIL'!F14+NEELIGIBIL!F14</f>
        <v>0</v>
      </c>
      <c r="G14" s="59">
        <f>'370-ELIGIBIL'!G14+NEELIGIBIL!G14</f>
        <v>0</v>
      </c>
      <c r="H14" s="331">
        <f>'370-ELIGIBIL'!H14+NEELIGIBIL!H14</f>
        <v>0</v>
      </c>
      <c r="I14" s="293">
        <f>'370-ELIGIBIL'!I14+NEELIGIBIL!I14</f>
        <v>0</v>
      </c>
      <c r="J14" s="83">
        <f>'370-ELIGIBIL'!J14+NEELIGIBIL!J14</f>
        <v>0</v>
      </c>
      <c r="K14" s="341">
        <f>'370-ELIGIBIL'!K14+NEELIGIBIL!K14</f>
        <v>0</v>
      </c>
      <c r="L14" s="273">
        <f>'370-ELIGIBIL'!L14+NEELIGIBIL!L14</f>
        <v>0</v>
      </c>
      <c r="M14" s="114">
        <f>'370-ELIGIBIL'!M14+NEELIGIBIL!M14</f>
        <v>0</v>
      </c>
      <c r="N14" s="274">
        <f>'370-ELIGIBIL'!N14+NEELIGIBIL!N14</f>
        <v>0</v>
      </c>
    </row>
    <row r="15" spans="1:14" ht="44.25" customHeight="1" thickTop="1" thickBot="1" x14ac:dyDescent="0.4">
      <c r="A15" s="20" t="s">
        <v>20</v>
      </c>
      <c r="B15" s="24" t="s">
        <v>21</v>
      </c>
      <c r="C15" s="18">
        <f>'370-ELIGIBIL'!C15+NEELIGIBIL!C15</f>
        <v>0</v>
      </c>
      <c r="D15" s="18">
        <f>'370-ELIGIBIL'!D15+NEELIGIBIL!D15</f>
        <v>0</v>
      </c>
      <c r="E15" s="321">
        <f>'370-ELIGIBIL'!E15+NEELIGIBIL!E15</f>
        <v>0</v>
      </c>
      <c r="F15" s="257">
        <f>'370-ELIGIBIL'!F15+NEELIGIBIL!F15</f>
        <v>0</v>
      </c>
      <c r="G15" s="59">
        <f>'370-ELIGIBIL'!G15+NEELIGIBIL!G15</f>
        <v>0</v>
      </c>
      <c r="H15" s="331">
        <f>'370-ELIGIBIL'!H15+NEELIGIBIL!H15</f>
        <v>0</v>
      </c>
      <c r="I15" s="293">
        <f>'370-ELIGIBIL'!I15+NEELIGIBIL!I15</f>
        <v>0</v>
      </c>
      <c r="J15" s="83">
        <f>'370-ELIGIBIL'!J15+NEELIGIBIL!J15</f>
        <v>0</v>
      </c>
      <c r="K15" s="341">
        <f>'370-ELIGIBIL'!K15+NEELIGIBIL!K15</f>
        <v>0</v>
      </c>
      <c r="L15" s="273">
        <f>'370-ELIGIBIL'!L15+NEELIGIBIL!L15</f>
        <v>0</v>
      </c>
      <c r="M15" s="114">
        <f>'370-ELIGIBIL'!M15+NEELIGIBIL!M15</f>
        <v>0</v>
      </c>
      <c r="N15" s="274">
        <f>'370-ELIGIBIL'!N15+NEELIGIBIL!N15</f>
        <v>0</v>
      </c>
    </row>
    <row r="16" spans="1:14" ht="22.5" thickTop="1" thickBot="1" x14ac:dyDescent="0.4">
      <c r="A16" s="20" t="s">
        <v>22</v>
      </c>
      <c r="B16" s="21" t="s">
        <v>23</v>
      </c>
      <c r="C16" s="18">
        <f>'370-ELIGIBIL'!C16+NEELIGIBIL!C16</f>
        <v>0</v>
      </c>
      <c r="D16" s="18">
        <f>'370-ELIGIBIL'!D16+NEELIGIBIL!D16</f>
        <v>0</v>
      </c>
      <c r="E16" s="321">
        <f>'370-ELIGIBIL'!E16+NEELIGIBIL!E16</f>
        <v>0</v>
      </c>
      <c r="F16" s="257">
        <f>'370-ELIGIBIL'!F16+NEELIGIBIL!F16</f>
        <v>0</v>
      </c>
      <c r="G16" s="59">
        <f>'370-ELIGIBIL'!G16+NEELIGIBIL!G16</f>
        <v>0</v>
      </c>
      <c r="H16" s="331">
        <f>'370-ELIGIBIL'!H16+NEELIGIBIL!H16</f>
        <v>0</v>
      </c>
      <c r="I16" s="293">
        <f>'370-ELIGIBIL'!I16+NEELIGIBIL!I16</f>
        <v>0</v>
      </c>
      <c r="J16" s="83">
        <f>'370-ELIGIBIL'!J16+NEELIGIBIL!J16</f>
        <v>0</v>
      </c>
      <c r="K16" s="341">
        <f>'370-ELIGIBIL'!K16+NEELIGIBIL!K16</f>
        <v>0</v>
      </c>
      <c r="L16" s="273">
        <f>'370-ELIGIBIL'!L16+NEELIGIBIL!L16</f>
        <v>0</v>
      </c>
      <c r="M16" s="114">
        <f>'370-ELIGIBIL'!M16+NEELIGIBIL!M16</f>
        <v>0</v>
      </c>
      <c r="N16" s="274">
        <f>'370-ELIGIBIL'!N16+NEELIGIBIL!N16</f>
        <v>0</v>
      </c>
    </row>
    <row r="17" spans="1:14" ht="22.5" thickTop="1" thickBot="1" x14ac:dyDescent="0.4">
      <c r="A17" s="401" t="s">
        <v>24</v>
      </c>
      <c r="B17" s="402"/>
      <c r="C17" s="25">
        <f>SUM(C13:C16)</f>
        <v>0</v>
      </c>
      <c r="D17" s="25">
        <f t="shared" ref="D17:E17" si="0">SUM(D13:D16)</f>
        <v>0</v>
      </c>
      <c r="E17" s="135">
        <f t="shared" si="0"/>
        <v>0</v>
      </c>
      <c r="F17" s="146">
        <f>SUM(F13:F16)</f>
        <v>0</v>
      </c>
      <c r="G17" s="64">
        <f t="shared" ref="G17:I17" si="1">SUM(G13:G16)</f>
        <v>0</v>
      </c>
      <c r="H17" s="65">
        <f t="shared" si="1"/>
        <v>0</v>
      </c>
      <c r="I17" s="295">
        <f t="shared" si="1"/>
        <v>0</v>
      </c>
      <c r="J17" s="88">
        <f t="shared" ref="J17:N17" si="2">SUM(J13:J16)</f>
        <v>0</v>
      </c>
      <c r="K17" s="311">
        <f>SUM(K13:K16)</f>
        <v>0</v>
      </c>
      <c r="L17" s="158">
        <f t="shared" si="2"/>
        <v>0</v>
      </c>
      <c r="M17" s="118">
        <f t="shared" si="2"/>
        <v>0</v>
      </c>
      <c r="N17" s="119">
        <f t="shared" si="2"/>
        <v>0</v>
      </c>
    </row>
    <row r="18" spans="1:14" ht="21" customHeight="1" x14ac:dyDescent="0.25">
      <c r="A18" s="399" t="s">
        <v>25</v>
      </c>
      <c r="B18" s="400"/>
      <c r="C18" s="400"/>
      <c r="D18" s="400"/>
      <c r="E18" s="400"/>
      <c r="F18" s="144"/>
      <c r="G18" s="259"/>
      <c r="H18" s="145"/>
      <c r="I18" s="90"/>
      <c r="J18" s="90"/>
      <c r="K18" s="90"/>
      <c r="L18" s="156"/>
      <c r="M18" s="275"/>
      <c r="N18" s="157"/>
    </row>
    <row r="19" spans="1:14" ht="21.75" thickBot="1" x14ac:dyDescent="0.4">
      <c r="A19" s="404" t="s">
        <v>26</v>
      </c>
      <c r="B19" s="405"/>
      <c r="C19" s="26">
        <v>0</v>
      </c>
      <c r="D19" s="26">
        <v>0</v>
      </c>
      <c r="E19" s="136">
        <v>0</v>
      </c>
      <c r="F19" s="147">
        <v>0</v>
      </c>
      <c r="G19" s="66">
        <v>0</v>
      </c>
      <c r="H19" s="67">
        <v>0</v>
      </c>
      <c r="I19" s="296">
        <v>0</v>
      </c>
      <c r="J19" s="91">
        <v>0</v>
      </c>
      <c r="K19" s="312">
        <v>0</v>
      </c>
      <c r="L19" s="159">
        <v>0</v>
      </c>
      <c r="M19" s="120">
        <v>0</v>
      </c>
      <c r="N19" s="121">
        <v>0</v>
      </c>
    </row>
    <row r="20" spans="1:14" ht="21" customHeight="1" x14ac:dyDescent="0.25">
      <c r="A20" s="399" t="s">
        <v>27</v>
      </c>
      <c r="B20" s="400"/>
      <c r="C20" s="400"/>
      <c r="D20" s="400"/>
      <c r="E20" s="400"/>
      <c r="F20" s="144"/>
      <c r="G20" s="259"/>
      <c r="H20" s="145"/>
      <c r="I20" s="90"/>
      <c r="J20" s="90"/>
      <c r="K20" s="90"/>
      <c r="L20" s="156"/>
      <c r="M20" s="275"/>
      <c r="N20" s="157"/>
    </row>
    <row r="21" spans="1:14" s="6" customFormat="1" ht="21" x14ac:dyDescent="0.35">
      <c r="A21" s="75" t="s">
        <v>28</v>
      </c>
      <c r="B21" s="76" t="s">
        <v>29</v>
      </c>
      <c r="C21" s="3">
        <f>SUM(C22:C24)</f>
        <v>0</v>
      </c>
      <c r="D21" s="3">
        <f t="shared" ref="D21:E21" si="3">SUM(D22:D24)</f>
        <v>0</v>
      </c>
      <c r="E21" s="213">
        <f t="shared" si="3"/>
        <v>0</v>
      </c>
      <c r="F21" s="214">
        <f>SUM(F22:F24)</f>
        <v>0</v>
      </c>
      <c r="G21" s="7">
        <f t="shared" ref="G21:I21" si="4">SUM(G22:G24)</f>
        <v>0</v>
      </c>
      <c r="H21" s="8">
        <f t="shared" si="4"/>
        <v>0</v>
      </c>
      <c r="I21" s="297">
        <f t="shared" si="4"/>
        <v>0</v>
      </c>
      <c r="J21" s="98">
        <f t="shared" ref="J21:N21" si="5">SUM(J22:J24)</f>
        <v>0</v>
      </c>
      <c r="K21" s="313">
        <f t="shared" si="5"/>
        <v>0</v>
      </c>
      <c r="L21" s="216">
        <f t="shared" si="5"/>
        <v>0</v>
      </c>
      <c r="M21" s="172">
        <f t="shared" si="5"/>
        <v>0</v>
      </c>
      <c r="N21" s="173">
        <f t="shared" si="5"/>
        <v>0</v>
      </c>
    </row>
    <row r="22" spans="1:14" ht="21" x14ac:dyDescent="0.35">
      <c r="A22" s="27"/>
      <c r="B22" s="28" t="s">
        <v>30</v>
      </c>
      <c r="C22" s="29">
        <f>'370-ELIGIBIL'!C22+NEELIGIBIL!C22</f>
        <v>0</v>
      </c>
      <c r="D22" s="29">
        <f>'370-ELIGIBIL'!D22+NEELIGIBIL!D22</f>
        <v>0</v>
      </c>
      <c r="E22" s="322">
        <f>'370-ELIGIBIL'!E22+NEELIGIBIL!E22</f>
        <v>0</v>
      </c>
      <c r="F22" s="260">
        <f>'370-ELIGIBIL'!F22+NEELIGIBIL!F22</f>
        <v>0</v>
      </c>
      <c r="G22" s="69">
        <f>'370-ELIGIBIL'!G22+NEELIGIBIL!G22</f>
        <v>0</v>
      </c>
      <c r="H22" s="332">
        <f>'370-ELIGIBIL'!H22+NEELIGIBIL!H22</f>
        <v>0</v>
      </c>
      <c r="I22" s="298">
        <f>'370-ELIGIBIL'!I22+NEELIGIBIL!I22</f>
        <v>0</v>
      </c>
      <c r="J22" s="94">
        <f>'370-ELIGIBIL'!J22+NEELIGIBIL!J22</f>
        <v>0</v>
      </c>
      <c r="K22" s="342">
        <f>'370-ELIGIBIL'!K22+NEELIGIBIL!K22</f>
        <v>0</v>
      </c>
      <c r="L22" s="276">
        <f>'370-ELIGIBIL'!L22+NEELIGIBIL!L22</f>
        <v>0</v>
      </c>
      <c r="M22" s="123">
        <f>'370-ELIGIBIL'!M22+NEELIGIBIL!M22</f>
        <v>0</v>
      </c>
      <c r="N22" s="277">
        <f>'370-ELIGIBIL'!N22+NEELIGIBIL!N22</f>
        <v>0</v>
      </c>
    </row>
    <row r="23" spans="1:14" ht="21" x14ac:dyDescent="0.35">
      <c r="A23" s="27"/>
      <c r="B23" s="28" t="s">
        <v>31</v>
      </c>
      <c r="C23" s="29">
        <f>'370-ELIGIBIL'!C23+NEELIGIBIL!C23</f>
        <v>0</v>
      </c>
      <c r="D23" s="29">
        <f>'370-ELIGIBIL'!D23+NEELIGIBIL!D23</f>
        <v>0</v>
      </c>
      <c r="E23" s="322">
        <f>'370-ELIGIBIL'!E23+NEELIGIBIL!E23</f>
        <v>0</v>
      </c>
      <c r="F23" s="260">
        <f>'370-ELIGIBIL'!F23+NEELIGIBIL!F23</f>
        <v>0</v>
      </c>
      <c r="G23" s="69">
        <f>'370-ELIGIBIL'!G23+NEELIGIBIL!G23</f>
        <v>0</v>
      </c>
      <c r="H23" s="332">
        <f>'370-ELIGIBIL'!H23+NEELIGIBIL!H23</f>
        <v>0</v>
      </c>
      <c r="I23" s="298">
        <f>'370-ELIGIBIL'!I23+NEELIGIBIL!I23</f>
        <v>0</v>
      </c>
      <c r="J23" s="94">
        <f>'370-ELIGIBIL'!J23+NEELIGIBIL!J23</f>
        <v>0</v>
      </c>
      <c r="K23" s="342">
        <f>'370-ELIGIBIL'!K23+NEELIGIBIL!K23</f>
        <v>0</v>
      </c>
      <c r="L23" s="276">
        <f>'370-ELIGIBIL'!L23+NEELIGIBIL!L23</f>
        <v>0</v>
      </c>
      <c r="M23" s="123">
        <f>'370-ELIGIBIL'!M23+NEELIGIBIL!M23</f>
        <v>0</v>
      </c>
      <c r="N23" s="277">
        <f>'370-ELIGIBIL'!N23+NEELIGIBIL!N23</f>
        <v>0</v>
      </c>
    </row>
    <row r="24" spans="1:14" ht="21.75" thickBot="1" x14ac:dyDescent="0.4">
      <c r="A24" s="16"/>
      <c r="B24" s="17" t="s">
        <v>32</v>
      </c>
      <c r="C24" s="18">
        <f>'370-ELIGIBIL'!C24+NEELIGIBIL!C24</f>
        <v>0</v>
      </c>
      <c r="D24" s="18">
        <f>'370-ELIGIBIL'!D24+NEELIGIBIL!D24</f>
        <v>0</v>
      </c>
      <c r="E24" s="321">
        <f>'370-ELIGIBIL'!E24+NEELIGIBIL!E24</f>
        <v>0</v>
      </c>
      <c r="F24" s="257">
        <f>'370-ELIGIBIL'!F24+NEELIGIBIL!F24</f>
        <v>0</v>
      </c>
      <c r="G24" s="59">
        <f>'370-ELIGIBIL'!G24+NEELIGIBIL!G24</f>
        <v>0</v>
      </c>
      <c r="H24" s="331">
        <f>'370-ELIGIBIL'!H24+NEELIGIBIL!H24</f>
        <v>0</v>
      </c>
      <c r="I24" s="293">
        <f>'370-ELIGIBIL'!I24+NEELIGIBIL!I24</f>
        <v>0</v>
      </c>
      <c r="J24" s="83">
        <f>'370-ELIGIBIL'!J24+NEELIGIBIL!J24</f>
        <v>0</v>
      </c>
      <c r="K24" s="341">
        <f>'370-ELIGIBIL'!K24+NEELIGIBIL!K24</f>
        <v>0</v>
      </c>
      <c r="L24" s="273">
        <f>'370-ELIGIBIL'!L24+NEELIGIBIL!L24</f>
        <v>0</v>
      </c>
      <c r="M24" s="114">
        <f>'370-ELIGIBIL'!M24+NEELIGIBIL!M24</f>
        <v>0</v>
      </c>
      <c r="N24" s="274">
        <f>'370-ELIGIBIL'!N24+NEELIGIBIL!N24</f>
        <v>0</v>
      </c>
    </row>
    <row r="25" spans="1:14" s="6" customFormat="1" ht="45" customHeight="1" thickTop="1" thickBot="1" x14ac:dyDescent="0.4">
      <c r="A25" s="174" t="s">
        <v>33</v>
      </c>
      <c r="B25" s="175" t="s">
        <v>34</v>
      </c>
      <c r="C25" s="184">
        <f>'370-ELIGIBIL'!C25+NEELIGIBIL!C25</f>
        <v>0</v>
      </c>
      <c r="D25" s="184">
        <f>'370-ELIGIBIL'!D25+NEELIGIBIL!D25</f>
        <v>0</v>
      </c>
      <c r="E25" s="323">
        <f>'370-ELIGIBIL'!E25+NEELIGIBIL!E25</f>
        <v>0</v>
      </c>
      <c r="F25" s="262">
        <f>'370-ELIGIBIL'!F25+NEELIGIBIL!F25</f>
        <v>0</v>
      </c>
      <c r="G25" s="185">
        <f>'370-ELIGIBIL'!G25+NEELIGIBIL!G25</f>
        <v>0</v>
      </c>
      <c r="H25" s="333">
        <f>'370-ELIGIBIL'!H25+NEELIGIBIL!H25</f>
        <v>0</v>
      </c>
      <c r="I25" s="328">
        <f>'370-ELIGIBIL'!I25+NEELIGIBIL!I25</f>
        <v>0</v>
      </c>
      <c r="J25" s="217">
        <f>'370-ELIGIBIL'!J25+NEELIGIBIL!J25</f>
        <v>0</v>
      </c>
      <c r="K25" s="343">
        <f>'370-ELIGIBIL'!K25+NEELIGIBIL!K25</f>
        <v>0</v>
      </c>
      <c r="L25" s="348">
        <f>'370-ELIGIBIL'!L25+NEELIGIBIL!L25</f>
        <v>0</v>
      </c>
      <c r="M25" s="218">
        <f>'370-ELIGIBIL'!M25+NEELIGIBIL!M25</f>
        <v>0</v>
      </c>
      <c r="N25" s="349">
        <f>'370-ELIGIBIL'!N25+NEELIGIBIL!N25</f>
        <v>0</v>
      </c>
    </row>
    <row r="26" spans="1:14" s="6" customFormat="1" ht="22.5" thickTop="1" thickBot="1" x14ac:dyDescent="0.4">
      <c r="A26" s="174" t="s">
        <v>35</v>
      </c>
      <c r="B26" s="183" t="s">
        <v>36</v>
      </c>
      <c r="C26" s="219">
        <f>'370-ELIGIBIL'!C26+NEELIGIBIL!C26</f>
        <v>19264.169999999998</v>
      </c>
      <c r="D26" s="219">
        <f>'370-ELIGIBIL'!D26+NEELIGIBIL!D26</f>
        <v>3660.1922999999997</v>
      </c>
      <c r="E26" s="324">
        <f>'370-ELIGIBIL'!E26+NEELIGIBIL!E26</f>
        <v>22924.362299999997</v>
      </c>
      <c r="F26" s="334">
        <f>'370-ELIGIBIL'!F26+NEELIGIBIL!F26</f>
        <v>19264.169999999998</v>
      </c>
      <c r="G26" s="220">
        <f>'370-ELIGIBIL'!G26+NEELIGIBIL!G26</f>
        <v>3660.1922999999997</v>
      </c>
      <c r="H26" s="335">
        <f>'370-ELIGIBIL'!H26+NEELIGIBIL!H26</f>
        <v>22924.362299999997</v>
      </c>
      <c r="I26" s="329">
        <f>'370-ELIGIBIL'!I26+NEELIGIBIL!I26</f>
        <v>0</v>
      </c>
      <c r="J26" s="221">
        <f>'370-ELIGIBIL'!J26+NEELIGIBIL!J26</f>
        <v>0</v>
      </c>
      <c r="K26" s="344">
        <f>'370-ELIGIBIL'!K26+NEELIGIBIL!K26</f>
        <v>0</v>
      </c>
      <c r="L26" s="350">
        <f>'370-ELIGIBIL'!L26+NEELIGIBIL!L26</f>
        <v>19264.169999999998</v>
      </c>
      <c r="M26" s="222">
        <f>'370-ELIGIBIL'!M26+NEELIGIBIL!M26</f>
        <v>3660.1922999999997</v>
      </c>
      <c r="N26" s="351">
        <f>'370-ELIGIBIL'!N26+NEELIGIBIL!N26</f>
        <v>22924.362299999997</v>
      </c>
    </row>
    <row r="27" spans="1:14" s="6" customFormat="1" ht="22.5" thickTop="1" thickBot="1" x14ac:dyDescent="0.4">
      <c r="A27" s="174" t="s">
        <v>37</v>
      </c>
      <c r="B27" s="183" t="s">
        <v>38</v>
      </c>
      <c r="C27" s="219">
        <f>'370-ELIGIBIL'!C27+NEELIGIBIL!C27</f>
        <v>19261.259999999998</v>
      </c>
      <c r="D27" s="219">
        <f>'370-ELIGIBIL'!D27+NEELIGIBIL!D27</f>
        <v>3659.6393999999996</v>
      </c>
      <c r="E27" s="324">
        <f>'370-ELIGIBIL'!E27+NEELIGIBIL!E27</f>
        <v>22920.899399999998</v>
      </c>
      <c r="F27" s="334">
        <f>'370-ELIGIBIL'!F27+NEELIGIBIL!F27</f>
        <v>19261.259999999998</v>
      </c>
      <c r="G27" s="220">
        <f>'370-ELIGIBIL'!G27+NEELIGIBIL!G27</f>
        <v>3659.6393999999996</v>
      </c>
      <c r="H27" s="335">
        <f>'370-ELIGIBIL'!H27+NEELIGIBIL!H27</f>
        <v>22920.899399999998</v>
      </c>
      <c r="I27" s="329">
        <f>'370-ELIGIBIL'!I27+NEELIGIBIL!I27</f>
        <v>0</v>
      </c>
      <c r="J27" s="221">
        <f>'370-ELIGIBIL'!J27+NEELIGIBIL!J27</f>
        <v>0</v>
      </c>
      <c r="K27" s="344">
        <f>'370-ELIGIBIL'!K27+NEELIGIBIL!K27</f>
        <v>0</v>
      </c>
      <c r="L27" s="350">
        <f>'370-ELIGIBIL'!L27+NEELIGIBIL!L27</f>
        <v>19261.259999999998</v>
      </c>
      <c r="M27" s="222">
        <f>'370-ELIGIBIL'!M27+NEELIGIBIL!M27</f>
        <v>3659.6393999999996</v>
      </c>
      <c r="N27" s="351">
        <f>'370-ELIGIBIL'!N27+NEELIGIBIL!N27</f>
        <v>22920.899399999998</v>
      </c>
    </row>
    <row r="28" spans="1:14" s="6" customFormat="1" ht="21.75" thickTop="1" x14ac:dyDescent="0.35">
      <c r="A28" s="187" t="s">
        <v>39</v>
      </c>
      <c r="B28" s="188" t="s">
        <v>40</v>
      </c>
      <c r="C28" s="195">
        <f>'370-ELIGIBIL'!C28+NEELIGIBIL!C28</f>
        <v>326254.65999999997</v>
      </c>
      <c r="D28" s="195">
        <f>'370-ELIGIBIL'!D28+NEELIGIBIL!D28</f>
        <v>61988.385399999999</v>
      </c>
      <c r="E28" s="325">
        <f>'370-ELIGIBIL'!E28+NEELIGIBIL!E28</f>
        <v>388243.04539999994</v>
      </c>
      <c r="F28" s="264">
        <f>'370-ELIGIBIL'!F28+NEELIGIBIL!F28</f>
        <v>326254.65999999997</v>
      </c>
      <c r="G28" s="197">
        <f>'370-ELIGIBIL'!G28+NEELIGIBIL!G28</f>
        <v>61988.385399999999</v>
      </c>
      <c r="H28" s="336">
        <f>'370-ELIGIBIL'!H28+NEELIGIBIL!H28</f>
        <v>388243.04539999994</v>
      </c>
      <c r="I28" s="301">
        <f>'370-ELIGIBIL'!I28+NEELIGIBIL!I28</f>
        <v>0</v>
      </c>
      <c r="J28" s="198">
        <f>'370-ELIGIBIL'!J28+NEELIGIBIL!J28</f>
        <v>0</v>
      </c>
      <c r="K28" s="345">
        <f>'370-ELIGIBIL'!K28+NEELIGIBIL!K28</f>
        <v>0</v>
      </c>
      <c r="L28" s="281">
        <f>'370-ELIGIBIL'!L28+NEELIGIBIL!L28</f>
        <v>326254.65999999997</v>
      </c>
      <c r="M28" s="200">
        <f>'370-ELIGIBIL'!M28+NEELIGIBIL!M28</f>
        <v>61988.385399999999</v>
      </c>
      <c r="N28" s="282">
        <f>'370-ELIGIBIL'!N28+NEELIGIBIL!N28</f>
        <v>388243.04539999994</v>
      </c>
    </row>
    <row r="29" spans="1:14" ht="28.5" customHeight="1" x14ac:dyDescent="0.35">
      <c r="A29" s="27"/>
      <c r="B29" s="31" t="s">
        <v>41</v>
      </c>
      <c r="C29" s="29">
        <f>'370-ELIGIBIL'!C29+NEELIGIBIL!C29</f>
        <v>0</v>
      </c>
      <c r="D29" s="29">
        <f>'370-ELIGIBIL'!D29+NEELIGIBIL!D29</f>
        <v>0</v>
      </c>
      <c r="E29" s="322">
        <f>'370-ELIGIBIL'!E29+NEELIGIBIL!E29</f>
        <v>0</v>
      </c>
      <c r="F29" s="260">
        <f>'370-ELIGIBIL'!F29+NEELIGIBIL!F29</f>
        <v>0</v>
      </c>
      <c r="G29" s="69">
        <f>'370-ELIGIBIL'!G29+NEELIGIBIL!G29</f>
        <v>0</v>
      </c>
      <c r="H29" s="332">
        <f>'370-ELIGIBIL'!H29+NEELIGIBIL!H29</f>
        <v>0</v>
      </c>
      <c r="I29" s="298">
        <f>'370-ELIGIBIL'!I29+NEELIGIBIL!I29</f>
        <v>0</v>
      </c>
      <c r="J29" s="94">
        <f>'370-ELIGIBIL'!J29+NEELIGIBIL!J29</f>
        <v>0</v>
      </c>
      <c r="K29" s="342">
        <f>'370-ELIGIBIL'!K29+NEELIGIBIL!K29</f>
        <v>0</v>
      </c>
      <c r="L29" s="276">
        <f>'370-ELIGIBIL'!L29+NEELIGIBIL!L29</f>
        <v>0</v>
      </c>
      <c r="M29" s="123">
        <f>'370-ELIGIBIL'!M29+NEELIGIBIL!M29</f>
        <v>0</v>
      </c>
      <c r="N29" s="277">
        <f>'370-ELIGIBIL'!N29+NEELIGIBIL!N29</f>
        <v>0</v>
      </c>
    </row>
    <row r="30" spans="1:14" ht="32.25" customHeight="1" x14ac:dyDescent="0.35">
      <c r="A30" s="27"/>
      <c r="B30" s="31" t="s">
        <v>42</v>
      </c>
      <c r="C30" s="29">
        <f>'370-ELIGIBIL'!C30+NEELIGIBIL!C30</f>
        <v>0</v>
      </c>
      <c r="D30" s="29">
        <f>'370-ELIGIBIL'!D30+NEELIGIBIL!D30</f>
        <v>0</v>
      </c>
      <c r="E30" s="322">
        <f>'370-ELIGIBIL'!E30+NEELIGIBIL!E30</f>
        <v>0</v>
      </c>
      <c r="F30" s="260">
        <f>'370-ELIGIBIL'!F30+NEELIGIBIL!F30</f>
        <v>0</v>
      </c>
      <c r="G30" s="69">
        <f>'370-ELIGIBIL'!G30+NEELIGIBIL!G30</f>
        <v>0</v>
      </c>
      <c r="H30" s="332">
        <f>'370-ELIGIBIL'!H30+NEELIGIBIL!H30</f>
        <v>0</v>
      </c>
      <c r="I30" s="298">
        <f>'370-ELIGIBIL'!I30+NEELIGIBIL!I30</f>
        <v>0</v>
      </c>
      <c r="J30" s="94">
        <f>'370-ELIGIBIL'!J30+NEELIGIBIL!J30</f>
        <v>0</v>
      </c>
      <c r="K30" s="342">
        <f>'370-ELIGIBIL'!K30+NEELIGIBIL!K30</f>
        <v>0</v>
      </c>
      <c r="L30" s="276">
        <f>'370-ELIGIBIL'!L30+NEELIGIBIL!L30</f>
        <v>0</v>
      </c>
      <c r="M30" s="123">
        <f>'370-ELIGIBIL'!M30+NEELIGIBIL!M30</f>
        <v>0</v>
      </c>
      <c r="N30" s="277">
        <f>'370-ELIGIBIL'!N30+NEELIGIBIL!N30</f>
        <v>0</v>
      </c>
    </row>
    <row r="31" spans="1:14" ht="39" customHeight="1" x14ac:dyDescent="0.35">
      <c r="A31" s="27"/>
      <c r="B31" s="31" t="s">
        <v>108</v>
      </c>
      <c r="C31" s="29">
        <f>'370-ELIGIBIL'!C31+NEELIGIBIL!C31</f>
        <v>132528.93</v>
      </c>
      <c r="D31" s="29">
        <f>'370-ELIGIBIL'!D31+NEELIGIBIL!D31</f>
        <v>25180.4967</v>
      </c>
      <c r="E31" s="322">
        <f>'370-ELIGIBIL'!E31+NEELIGIBIL!E31</f>
        <v>157709.42669999998</v>
      </c>
      <c r="F31" s="260">
        <f>'370-ELIGIBIL'!F31+NEELIGIBIL!F31</f>
        <v>132528.93</v>
      </c>
      <c r="G31" s="69">
        <f>'370-ELIGIBIL'!G31+NEELIGIBIL!G31</f>
        <v>25180.4967</v>
      </c>
      <c r="H31" s="332">
        <f>'370-ELIGIBIL'!H31+NEELIGIBIL!H31</f>
        <v>157709.42669999998</v>
      </c>
      <c r="I31" s="298">
        <f>'370-ELIGIBIL'!I31+NEELIGIBIL!I31</f>
        <v>0</v>
      </c>
      <c r="J31" s="94">
        <f>'370-ELIGIBIL'!J31+NEELIGIBIL!J31</f>
        <v>0</v>
      </c>
      <c r="K31" s="342">
        <f>'370-ELIGIBIL'!K31+NEELIGIBIL!K31</f>
        <v>0</v>
      </c>
      <c r="L31" s="276">
        <f>'370-ELIGIBIL'!L31+NEELIGIBIL!L31</f>
        <v>132528.93</v>
      </c>
      <c r="M31" s="123">
        <f>'370-ELIGIBIL'!M31+NEELIGIBIL!M31</f>
        <v>25180.4967</v>
      </c>
      <c r="N31" s="277">
        <f>'370-ELIGIBIL'!N31+NEELIGIBIL!N31</f>
        <v>157709.42669999998</v>
      </c>
    </row>
    <row r="32" spans="1:14" ht="42" customHeight="1" x14ac:dyDescent="0.35">
      <c r="A32" s="27"/>
      <c r="B32" s="31" t="s">
        <v>43</v>
      </c>
      <c r="C32" s="29">
        <f>'370-ELIGIBIL'!C32+NEELIGIBIL!C32</f>
        <v>132528.93</v>
      </c>
      <c r="D32" s="29">
        <f>'370-ELIGIBIL'!D32+NEELIGIBIL!D32</f>
        <v>25180.4967</v>
      </c>
      <c r="E32" s="322">
        <f>'370-ELIGIBIL'!E32+NEELIGIBIL!E32</f>
        <v>157709.42669999998</v>
      </c>
      <c r="F32" s="260">
        <f>'370-ELIGIBIL'!F32+NEELIGIBIL!F32</f>
        <v>132528.93</v>
      </c>
      <c r="G32" s="69">
        <f>'370-ELIGIBIL'!G32+NEELIGIBIL!G32</f>
        <v>25180.4967</v>
      </c>
      <c r="H32" s="332">
        <f>'370-ELIGIBIL'!H32+NEELIGIBIL!H32</f>
        <v>157709.42669999998</v>
      </c>
      <c r="I32" s="298">
        <f>'370-ELIGIBIL'!I32+NEELIGIBIL!I32</f>
        <v>0</v>
      </c>
      <c r="J32" s="94">
        <f>'370-ELIGIBIL'!J32+NEELIGIBIL!J32</f>
        <v>0</v>
      </c>
      <c r="K32" s="342">
        <f>'370-ELIGIBIL'!K32+NEELIGIBIL!K32</f>
        <v>0</v>
      </c>
      <c r="L32" s="276">
        <f>'370-ELIGIBIL'!L32+NEELIGIBIL!L32</f>
        <v>132528.93</v>
      </c>
      <c r="M32" s="123">
        <f>'370-ELIGIBIL'!M32+NEELIGIBIL!M32</f>
        <v>25180.4967</v>
      </c>
      <c r="N32" s="277">
        <f>'370-ELIGIBIL'!N32+NEELIGIBIL!N32</f>
        <v>157709.42669999998</v>
      </c>
    </row>
    <row r="33" spans="1:14" s="103" customFormat="1" ht="39.75" customHeight="1" x14ac:dyDescent="0.35">
      <c r="A33" s="32"/>
      <c r="B33" s="33" t="s">
        <v>44</v>
      </c>
      <c r="C33" s="29">
        <f>'370-ELIGIBIL'!C33+NEELIGIBIL!C33</f>
        <v>0</v>
      </c>
      <c r="D33" s="29">
        <f>'370-ELIGIBIL'!D33+NEELIGIBIL!D33</f>
        <v>0</v>
      </c>
      <c r="E33" s="322">
        <f>'370-ELIGIBIL'!E33+NEELIGIBIL!E33</f>
        <v>0</v>
      </c>
      <c r="F33" s="260">
        <f>'370-ELIGIBIL'!F33+NEELIGIBIL!F33</f>
        <v>0</v>
      </c>
      <c r="G33" s="69">
        <f>'370-ELIGIBIL'!G33+NEELIGIBIL!G33</f>
        <v>0</v>
      </c>
      <c r="H33" s="332">
        <f>'370-ELIGIBIL'!H33+NEELIGIBIL!H33</f>
        <v>0</v>
      </c>
      <c r="I33" s="298">
        <f>'370-ELIGIBIL'!I33+NEELIGIBIL!I33</f>
        <v>0</v>
      </c>
      <c r="J33" s="94">
        <f>'370-ELIGIBIL'!J33+NEELIGIBIL!J33</f>
        <v>0</v>
      </c>
      <c r="K33" s="342">
        <f>'370-ELIGIBIL'!K33+NEELIGIBIL!K33</f>
        <v>0</v>
      </c>
      <c r="L33" s="276">
        <f>'370-ELIGIBIL'!L33+NEELIGIBIL!L33</f>
        <v>0</v>
      </c>
      <c r="M33" s="123">
        <f>'370-ELIGIBIL'!M33+NEELIGIBIL!M33</f>
        <v>0</v>
      </c>
      <c r="N33" s="277">
        <f>'370-ELIGIBIL'!N33+NEELIGIBIL!N33</f>
        <v>0</v>
      </c>
    </row>
    <row r="34" spans="1:14" s="103" customFormat="1" ht="26.25" customHeight="1" thickBot="1" x14ac:dyDescent="0.4">
      <c r="A34" s="35"/>
      <c r="B34" s="36" t="s">
        <v>45</v>
      </c>
      <c r="C34" s="18">
        <f>'370-ELIGIBIL'!C34+NEELIGIBIL!C34</f>
        <v>61196.800000000003</v>
      </c>
      <c r="D34" s="18">
        <f>'370-ELIGIBIL'!D34+NEELIGIBIL!D34</f>
        <v>11627.392</v>
      </c>
      <c r="E34" s="321">
        <f>'370-ELIGIBIL'!E34+NEELIGIBIL!E34</f>
        <v>72824.19200000001</v>
      </c>
      <c r="F34" s="257">
        <f>'370-ELIGIBIL'!F34+NEELIGIBIL!F34</f>
        <v>61196.800000000003</v>
      </c>
      <c r="G34" s="59">
        <f>'370-ELIGIBIL'!G34+NEELIGIBIL!G34</f>
        <v>11627.392</v>
      </c>
      <c r="H34" s="331">
        <f>'370-ELIGIBIL'!H34+NEELIGIBIL!H34</f>
        <v>72824.19200000001</v>
      </c>
      <c r="I34" s="293">
        <f>'370-ELIGIBIL'!I34+NEELIGIBIL!I34</f>
        <v>0</v>
      </c>
      <c r="J34" s="83">
        <f>'370-ELIGIBIL'!J34+NEELIGIBIL!J34</f>
        <v>0</v>
      </c>
      <c r="K34" s="341">
        <f>'370-ELIGIBIL'!K34+NEELIGIBIL!K34</f>
        <v>0</v>
      </c>
      <c r="L34" s="273">
        <f>'370-ELIGIBIL'!L34+NEELIGIBIL!L34</f>
        <v>61196.800000000003</v>
      </c>
      <c r="M34" s="114">
        <f>'370-ELIGIBIL'!M34+NEELIGIBIL!M34</f>
        <v>11627.392</v>
      </c>
      <c r="N34" s="274">
        <f>'370-ELIGIBIL'!N34+NEELIGIBIL!N34</f>
        <v>72824.19200000001</v>
      </c>
    </row>
    <row r="35" spans="1:14" s="223" customFormat="1" ht="27.75" customHeight="1" thickTop="1" thickBot="1" x14ac:dyDescent="0.4">
      <c r="A35" s="193" t="s">
        <v>46</v>
      </c>
      <c r="B35" s="194" t="s">
        <v>47</v>
      </c>
      <c r="C35" s="184">
        <f>'370-ELIGIBIL'!C35+NEELIGIBIL!C35</f>
        <v>3333</v>
      </c>
      <c r="D35" s="184">
        <f>'370-ELIGIBIL'!D35+NEELIGIBIL!D35</f>
        <v>633.27</v>
      </c>
      <c r="E35" s="323">
        <f>'370-ELIGIBIL'!E35+NEELIGIBIL!E35</f>
        <v>3966.27</v>
      </c>
      <c r="F35" s="262">
        <f>'370-ELIGIBIL'!F35+NEELIGIBIL!F35</f>
        <v>3333</v>
      </c>
      <c r="G35" s="185">
        <f>'370-ELIGIBIL'!G35+NEELIGIBIL!G35</f>
        <v>633.27</v>
      </c>
      <c r="H35" s="333">
        <f>'370-ELIGIBIL'!H35+NEELIGIBIL!H35</f>
        <v>3966.27</v>
      </c>
      <c r="I35" s="328">
        <f>'370-ELIGIBIL'!I35+NEELIGIBIL!I35</f>
        <v>0</v>
      </c>
      <c r="J35" s="217">
        <f>'370-ELIGIBIL'!J35+NEELIGIBIL!J35</f>
        <v>0</v>
      </c>
      <c r="K35" s="343">
        <f>'370-ELIGIBIL'!K35+NEELIGIBIL!K35</f>
        <v>0</v>
      </c>
      <c r="L35" s="348">
        <f>'370-ELIGIBIL'!L35+NEELIGIBIL!L35</f>
        <v>3333</v>
      </c>
      <c r="M35" s="218">
        <f>'370-ELIGIBIL'!M35+NEELIGIBIL!M35</f>
        <v>633.27</v>
      </c>
      <c r="N35" s="349">
        <f>'370-ELIGIBIL'!N35+NEELIGIBIL!N35</f>
        <v>3966.27</v>
      </c>
    </row>
    <row r="36" spans="1:14" s="223" customFormat="1" ht="27.75" customHeight="1" thickTop="1" x14ac:dyDescent="0.35">
      <c r="A36" s="201" t="s">
        <v>48</v>
      </c>
      <c r="B36" s="202" t="s">
        <v>49</v>
      </c>
      <c r="C36" s="195">
        <f>'370-ELIGIBIL'!C36+NEELIGIBIL!C36</f>
        <v>30000</v>
      </c>
      <c r="D36" s="195">
        <f>'370-ELIGIBIL'!D36+NEELIGIBIL!D36</f>
        <v>5700</v>
      </c>
      <c r="E36" s="325">
        <f>'370-ELIGIBIL'!E36+NEELIGIBIL!E36</f>
        <v>35700</v>
      </c>
      <c r="F36" s="264">
        <f>'370-ELIGIBIL'!F36+NEELIGIBIL!F36</f>
        <v>20000</v>
      </c>
      <c r="G36" s="197">
        <f>'370-ELIGIBIL'!G36+NEELIGIBIL!G36</f>
        <v>3800</v>
      </c>
      <c r="H36" s="336">
        <f>'370-ELIGIBIL'!H36+NEELIGIBIL!H36</f>
        <v>23800</v>
      </c>
      <c r="I36" s="301">
        <f>'370-ELIGIBIL'!I36+NEELIGIBIL!I36</f>
        <v>10000</v>
      </c>
      <c r="J36" s="198">
        <f>'370-ELIGIBIL'!J36+NEELIGIBIL!J36</f>
        <v>2100</v>
      </c>
      <c r="K36" s="345">
        <f>'370-ELIGIBIL'!K36+NEELIGIBIL!K36</f>
        <v>12100</v>
      </c>
      <c r="L36" s="281">
        <f>'370-ELIGIBIL'!L36+NEELIGIBIL!L36</f>
        <v>30000</v>
      </c>
      <c r="M36" s="200">
        <f>'370-ELIGIBIL'!M36+NEELIGIBIL!M36</f>
        <v>5900</v>
      </c>
      <c r="N36" s="282">
        <f>'370-ELIGIBIL'!N36+NEELIGIBIL!N36</f>
        <v>35900</v>
      </c>
    </row>
    <row r="37" spans="1:14" s="103" customFormat="1" ht="29.25" customHeight="1" x14ac:dyDescent="0.35">
      <c r="A37" s="32"/>
      <c r="B37" s="33" t="s">
        <v>50</v>
      </c>
      <c r="C37" s="29">
        <f>'370-ELIGIBIL'!C37+NEELIGIBIL!C37</f>
        <v>30000</v>
      </c>
      <c r="D37" s="29">
        <f>'370-ELIGIBIL'!D37+NEELIGIBIL!D37</f>
        <v>5700</v>
      </c>
      <c r="E37" s="322">
        <f>'370-ELIGIBIL'!E37+NEELIGIBIL!E37</f>
        <v>35700</v>
      </c>
      <c r="F37" s="260">
        <f>'370-ELIGIBIL'!F37+NEELIGIBIL!F37</f>
        <v>20000</v>
      </c>
      <c r="G37" s="69">
        <f>'370-ELIGIBIL'!G37+NEELIGIBIL!G37</f>
        <v>3800</v>
      </c>
      <c r="H37" s="332">
        <f>'370-ELIGIBIL'!H37+NEELIGIBIL!H37</f>
        <v>23800</v>
      </c>
      <c r="I37" s="298">
        <f>'370-ELIGIBIL'!I37+NEELIGIBIL!I37</f>
        <v>10000</v>
      </c>
      <c r="J37" s="94">
        <f>'370-ELIGIBIL'!J37+NEELIGIBIL!J37</f>
        <v>2100</v>
      </c>
      <c r="K37" s="342">
        <f>'370-ELIGIBIL'!K37+NEELIGIBIL!K37</f>
        <v>12100</v>
      </c>
      <c r="L37" s="276">
        <f>'370-ELIGIBIL'!L37+NEELIGIBIL!L37</f>
        <v>30000</v>
      </c>
      <c r="M37" s="123">
        <f>'370-ELIGIBIL'!M37+NEELIGIBIL!M37</f>
        <v>5900</v>
      </c>
      <c r="N37" s="277">
        <f>'370-ELIGIBIL'!N37+NEELIGIBIL!N37</f>
        <v>35900</v>
      </c>
    </row>
    <row r="38" spans="1:14" s="103" customFormat="1" ht="30" customHeight="1" thickBot="1" x14ac:dyDescent="0.4">
      <c r="A38" s="35"/>
      <c r="B38" s="36" t="s">
        <v>51</v>
      </c>
      <c r="C38" s="18">
        <f>'370-ELIGIBIL'!C38+NEELIGIBIL!C38</f>
        <v>0</v>
      </c>
      <c r="D38" s="18">
        <f>'370-ELIGIBIL'!D38+NEELIGIBIL!D38</f>
        <v>0</v>
      </c>
      <c r="E38" s="321">
        <f>'370-ELIGIBIL'!E38+NEELIGIBIL!E38</f>
        <v>0</v>
      </c>
      <c r="F38" s="257">
        <f>'370-ELIGIBIL'!F38+NEELIGIBIL!F38</f>
        <v>0</v>
      </c>
      <c r="G38" s="59">
        <f>'370-ELIGIBIL'!G38+NEELIGIBIL!G38</f>
        <v>0</v>
      </c>
      <c r="H38" s="331">
        <f>'370-ELIGIBIL'!H38+NEELIGIBIL!H38</f>
        <v>0</v>
      </c>
      <c r="I38" s="293">
        <f>'370-ELIGIBIL'!I38+NEELIGIBIL!I38</f>
        <v>0</v>
      </c>
      <c r="J38" s="83">
        <f>'370-ELIGIBIL'!J38+NEELIGIBIL!J38</f>
        <v>0</v>
      </c>
      <c r="K38" s="341">
        <f>'370-ELIGIBIL'!K38+NEELIGIBIL!K38</f>
        <v>0</v>
      </c>
      <c r="L38" s="273">
        <f>'370-ELIGIBIL'!L38+NEELIGIBIL!L38</f>
        <v>0</v>
      </c>
      <c r="M38" s="114">
        <f>'370-ELIGIBIL'!M38+NEELIGIBIL!M38</f>
        <v>0</v>
      </c>
      <c r="N38" s="274">
        <f>'370-ELIGIBIL'!N38+NEELIGIBIL!N38</f>
        <v>0</v>
      </c>
    </row>
    <row r="39" spans="1:14" s="223" customFormat="1" ht="25.5" customHeight="1" thickTop="1" x14ac:dyDescent="0.35">
      <c r="A39" s="201" t="s">
        <v>52</v>
      </c>
      <c r="B39" s="202" t="s">
        <v>53</v>
      </c>
      <c r="C39" s="195">
        <f>'370-ELIGIBIL'!C39+NEELIGIBIL!C39</f>
        <v>28600</v>
      </c>
      <c r="D39" s="195">
        <f>'370-ELIGIBIL'!D39+NEELIGIBIL!D39</f>
        <v>5434</v>
      </c>
      <c r="E39" s="325">
        <f>'370-ELIGIBIL'!E39+NEELIGIBIL!E39</f>
        <v>34034</v>
      </c>
      <c r="F39" s="264">
        <f>'370-ELIGIBIL'!F39+NEELIGIBIL!F39</f>
        <v>18500</v>
      </c>
      <c r="G39" s="197">
        <f>'370-ELIGIBIL'!G39+NEELIGIBIL!G39</f>
        <v>3515</v>
      </c>
      <c r="H39" s="336">
        <f>'370-ELIGIBIL'!H39+NEELIGIBIL!H39</f>
        <v>22015</v>
      </c>
      <c r="I39" s="301">
        <f>'370-ELIGIBIL'!I39+NEELIGIBIL!I39</f>
        <v>10100</v>
      </c>
      <c r="J39" s="198">
        <f>'370-ELIGIBIL'!J39+NEELIGIBIL!J39</f>
        <v>2121</v>
      </c>
      <c r="K39" s="345">
        <f>'370-ELIGIBIL'!K39+NEELIGIBIL!K39</f>
        <v>12221</v>
      </c>
      <c r="L39" s="281">
        <f>'370-ELIGIBIL'!L39+NEELIGIBIL!L39</f>
        <v>28600</v>
      </c>
      <c r="M39" s="200">
        <f>'370-ELIGIBIL'!M39+NEELIGIBIL!M39</f>
        <v>5636</v>
      </c>
      <c r="N39" s="282">
        <f>'370-ELIGIBIL'!N39+NEELIGIBIL!N39</f>
        <v>34236</v>
      </c>
    </row>
    <row r="40" spans="1:14" s="103" customFormat="1" ht="18.75" customHeight="1" x14ac:dyDescent="0.35">
      <c r="A40" s="32"/>
      <c r="B40" s="44" t="s">
        <v>54</v>
      </c>
      <c r="C40" s="29">
        <f>'370-ELIGIBIL'!C40+NEELIGIBIL!C40</f>
        <v>6100</v>
      </c>
      <c r="D40" s="29">
        <f>'370-ELIGIBIL'!D40+NEELIGIBIL!D40</f>
        <v>1159</v>
      </c>
      <c r="E40" s="322">
        <f>'370-ELIGIBIL'!E40+NEELIGIBIL!E40</f>
        <v>7259</v>
      </c>
      <c r="F40" s="260">
        <f>'370-ELIGIBIL'!F40+NEELIGIBIL!F40</f>
        <v>0</v>
      </c>
      <c r="G40" s="69">
        <f>'370-ELIGIBIL'!G40+NEELIGIBIL!G40</f>
        <v>0</v>
      </c>
      <c r="H40" s="332">
        <f>'370-ELIGIBIL'!H40+NEELIGIBIL!H40</f>
        <v>0</v>
      </c>
      <c r="I40" s="298">
        <f>'370-ELIGIBIL'!I40+NEELIGIBIL!I40</f>
        <v>6100</v>
      </c>
      <c r="J40" s="94">
        <f>'370-ELIGIBIL'!J40+NEELIGIBIL!J40</f>
        <v>1281</v>
      </c>
      <c r="K40" s="342">
        <f>'370-ELIGIBIL'!K40+NEELIGIBIL!K40</f>
        <v>7381</v>
      </c>
      <c r="L40" s="276">
        <f>'370-ELIGIBIL'!L40+NEELIGIBIL!L40</f>
        <v>6100</v>
      </c>
      <c r="M40" s="123">
        <f>'370-ELIGIBIL'!M40+NEELIGIBIL!M40</f>
        <v>1281</v>
      </c>
      <c r="N40" s="277">
        <f>'370-ELIGIBIL'!N40+NEELIGIBIL!N40</f>
        <v>7381</v>
      </c>
    </row>
    <row r="41" spans="1:14" s="103" customFormat="1" ht="24" customHeight="1" x14ac:dyDescent="0.35">
      <c r="A41" s="32"/>
      <c r="B41" s="44" t="s">
        <v>55</v>
      </c>
      <c r="C41" s="29">
        <f>'370-ELIGIBIL'!C41+NEELIGIBIL!C41</f>
        <v>6100</v>
      </c>
      <c r="D41" s="29">
        <f>'370-ELIGIBIL'!D41+NEELIGIBIL!D41</f>
        <v>1159</v>
      </c>
      <c r="E41" s="322">
        <f>'370-ELIGIBIL'!E41+NEELIGIBIL!E41</f>
        <v>7259</v>
      </c>
      <c r="F41" s="260">
        <f>'370-ELIGIBIL'!F41+NEELIGIBIL!F41</f>
        <v>0</v>
      </c>
      <c r="G41" s="69">
        <f>'370-ELIGIBIL'!G41+NEELIGIBIL!G41</f>
        <v>0</v>
      </c>
      <c r="H41" s="332">
        <f>'370-ELIGIBIL'!H41+NEELIGIBIL!H41</f>
        <v>0</v>
      </c>
      <c r="I41" s="298">
        <f>'370-ELIGIBIL'!I41+NEELIGIBIL!I41</f>
        <v>6100</v>
      </c>
      <c r="J41" s="94">
        <f>'370-ELIGIBIL'!J41+NEELIGIBIL!J41</f>
        <v>1281</v>
      </c>
      <c r="K41" s="342">
        <f>'370-ELIGIBIL'!K41+NEELIGIBIL!K41</f>
        <v>7381</v>
      </c>
      <c r="L41" s="276">
        <f t="shared" ref="L41:L42" si="6">F41+I41</f>
        <v>6100</v>
      </c>
      <c r="M41" s="369">
        <f t="shared" ref="M41:M42" si="7">G41+J41</f>
        <v>1281</v>
      </c>
      <c r="N41" s="370">
        <f t="shared" ref="N41:N42" si="8">H41+K41</f>
        <v>7381</v>
      </c>
    </row>
    <row r="42" spans="1:14" ht="60.75" customHeight="1" x14ac:dyDescent="0.35">
      <c r="A42" s="27"/>
      <c r="B42" s="31" t="s">
        <v>56</v>
      </c>
      <c r="C42" s="29">
        <f>'370-ELIGIBIL'!C42+NEELIGIBIL!C42</f>
        <v>0</v>
      </c>
      <c r="D42" s="29">
        <f>'370-ELIGIBIL'!D42+NEELIGIBIL!D42</f>
        <v>0</v>
      </c>
      <c r="E42" s="322">
        <f>'370-ELIGIBIL'!E42+NEELIGIBIL!E42</f>
        <v>0</v>
      </c>
      <c r="F42" s="260">
        <f>'370-ELIGIBIL'!F42+NEELIGIBIL!F42</f>
        <v>0</v>
      </c>
      <c r="G42" s="69">
        <f>'370-ELIGIBIL'!G42+NEELIGIBIL!G42</f>
        <v>0</v>
      </c>
      <c r="H42" s="332">
        <f>'370-ELIGIBIL'!H42+NEELIGIBIL!H42</f>
        <v>0</v>
      </c>
      <c r="I42" s="298">
        <f>'370-ELIGIBIL'!I42+NEELIGIBIL!I42</f>
        <v>0</v>
      </c>
      <c r="J42" s="94">
        <f>'370-ELIGIBIL'!J42+NEELIGIBIL!J42</f>
        <v>0</v>
      </c>
      <c r="K42" s="342">
        <f>'370-ELIGIBIL'!K42+NEELIGIBIL!K42</f>
        <v>0</v>
      </c>
      <c r="L42" s="276">
        <f t="shared" si="6"/>
        <v>0</v>
      </c>
      <c r="M42" s="123">
        <f t="shared" si="7"/>
        <v>0</v>
      </c>
      <c r="N42" s="277">
        <f t="shared" si="8"/>
        <v>0</v>
      </c>
    </row>
    <row r="43" spans="1:14" ht="34.5" customHeight="1" thickBot="1" x14ac:dyDescent="0.4">
      <c r="A43" s="371"/>
      <c r="B43" s="46" t="s">
        <v>57</v>
      </c>
      <c r="C43" s="29">
        <f>'370-ELIGIBIL'!C43+NEELIGIBIL!C43</f>
        <v>19500</v>
      </c>
      <c r="D43" s="29">
        <f>'370-ELIGIBIL'!D43+NEELIGIBIL!D43</f>
        <v>3705</v>
      </c>
      <c r="E43" s="322">
        <f>'370-ELIGIBIL'!E43+NEELIGIBIL!E43</f>
        <v>23205</v>
      </c>
      <c r="F43" s="260">
        <f>'370-ELIGIBIL'!F43+NEELIGIBIL!F43</f>
        <v>18500</v>
      </c>
      <c r="G43" s="69">
        <f>'370-ELIGIBIL'!G43+NEELIGIBIL!G43</f>
        <v>3515</v>
      </c>
      <c r="H43" s="332">
        <f>'370-ELIGIBIL'!H43+NEELIGIBIL!H43</f>
        <v>22015</v>
      </c>
      <c r="I43" s="298">
        <f>'370-ELIGIBIL'!I43+NEELIGIBIL!I43</f>
        <v>1000</v>
      </c>
      <c r="J43" s="94">
        <f>'370-ELIGIBIL'!J43+NEELIGIBIL!J43</f>
        <v>210</v>
      </c>
      <c r="K43" s="342">
        <f>'370-ELIGIBIL'!K43+NEELIGIBIL!K43</f>
        <v>1210</v>
      </c>
      <c r="L43" s="276">
        <f t="shared" ref="L43" si="9">F43+I43</f>
        <v>19500</v>
      </c>
      <c r="M43" s="123">
        <f t="shared" ref="M43" si="10">G43+J43</f>
        <v>3725</v>
      </c>
      <c r="N43" s="277">
        <f t="shared" ref="N43" si="11">H43+K43</f>
        <v>23225</v>
      </c>
    </row>
    <row r="44" spans="1:14" ht="43.5" customHeight="1" thickTop="1" thickBot="1" x14ac:dyDescent="0.4">
      <c r="A44" s="16"/>
      <c r="B44" s="46" t="s">
        <v>141</v>
      </c>
      <c r="C44" s="18">
        <f>'370-ELIGIBIL'!C44+NEELIGIBIL!C44</f>
        <v>3000</v>
      </c>
      <c r="D44" s="18">
        <f>'370-ELIGIBIL'!D44+NEELIGIBIL!D44</f>
        <v>570</v>
      </c>
      <c r="E44" s="321">
        <f>'370-ELIGIBIL'!E44+NEELIGIBIL!E44</f>
        <v>3570</v>
      </c>
      <c r="F44" s="257">
        <f>'370-ELIGIBIL'!F44+NEELIGIBIL!F44</f>
        <v>0</v>
      </c>
      <c r="G44" s="59">
        <f>'370-ELIGIBIL'!G44+NEELIGIBIL!G44</f>
        <v>0</v>
      </c>
      <c r="H44" s="331">
        <f>'370-ELIGIBIL'!H44+NEELIGIBIL!H44</f>
        <v>0</v>
      </c>
      <c r="I44" s="293">
        <f>'370-ELIGIBIL'!I44+NEELIGIBIL!I44</f>
        <v>3000</v>
      </c>
      <c r="J44" s="83">
        <f>'370-ELIGIBIL'!J44+NEELIGIBIL!J44</f>
        <v>630</v>
      </c>
      <c r="K44" s="341">
        <f>'370-ELIGIBIL'!K44+NEELIGIBIL!K44</f>
        <v>3630</v>
      </c>
      <c r="L44" s="273">
        <f>'370-ELIGIBIL'!L44+NEELIGIBIL!L44</f>
        <v>3000</v>
      </c>
      <c r="M44" s="114">
        <f>'370-ELIGIBIL'!M44+NEELIGIBIL!M44</f>
        <v>630</v>
      </c>
      <c r="N44" s="274">
        <f>'370-ELIGIBIL'!N44+NEELIGIBIL!N44</f>
        <v>3630</v>
      </c>
    </row>
    <row r="45" spans="1:14" ht="22.5" thickTop="1" thickBot="1" x14ac:dyDescent="0.4">
      <c r="A45" s="401" t="s">
        <v>58</v>
      </c>
      <c r="B45" s="402"/>
      <c r="C45" s="25">
        <f t="shared" ref="C45:H45" si="12">C21+C25+C26+C27+C28+C35+C36+C39</f>
        <v>426713.08999999997</v>
      </c>
      <c r="D45" s="25">
        <f t="shared" si="12"/>
        <v>81075.487099999998</v>
      </c>
      <c r="E45" s="135">
        <f t="shared" si="12"/>
        <v>507788.57709999994</v>
      </c>
      <c r="F45" s="146">
        <f t="shared" si="12"/>
        <v>406613.08999999997</v>
      </c>
      <c r="G45" s="64">
        <f t="shared" si="12"/>
        <v>77256.487099999998</v>
      </c>
      <c r="H45" s="65">
        <f t="shared" si="12"/>
        <v>483869.57709999994</v>
      </c>
      <c r="I45" s="295">
        <f t="shared" ref="I45:N45" si="13">I21+I25+I26+I27+I28+I35+I36+I39</f>
        <v>20100</v>
      </c>
      <c r="J45" s="88">
        <f t="shared" si="13"/>
        <v>4221</v>
      </c>
      <c r="K45" s="311">
        <f t="shared" si="13"/>
        <v>24321</v>
      </c>
      <c r="L45" s="158">
        <f>L21+L25+L26+L27+L28+L35+L36+L39</f>
        <v>426713.08999999997</v>
      </c>
      <c r="M45" s="118">
        <f t="shared" si="13"/>
        <v>81477.487099999998</v>
      </c>
      <c r="N45" s="119">
        <f t="shared" si="13"/>
        <v>508190.57709999994</v>
      </c>
    </row>
    <row r="46" spans="1:14" ht="21" x14ac:dyDescent="0.25">
      <c r="A46" s="403" t="s">
        <v>59</v>
      </c>
      <c r="B46" s="400"/>
      <c r="C46" s="400"/>
      <c r="D46" s="400"/>
      <c r="E46" s="400"/>
      <c r="F46" s="363"/>
      <c r="G46" s="364"/>
      <c r="H46" s="365"/>
      <c r="I46" s="90"/>
      <c r="J46" s="90"/>
      <c r="K46" s="90"/>
      <c r="L46" s="366"/>
      <c r="M46" s="367"/>
      <c r="N46" s="368"/>
    </row>
    <row r="47" spans="1:14" ht="21" x14ac:dyDescent="0.35">
      <c r="A47" s="207" t="s">
        <v>60</v>
      </c>
      <c r="B47" s="224" t="s">
        <v>61</v>
      </c>
      <c r="C47" s="138">
        <f>'370-ELIGIBIL'!C47+NEELIGIBIL!C47</f>
        <v>3088920.4899999998</v>
      </c>
      <c r="D47" s="138">
        <f>'370-ELIGIBIL'!D47+NEELIGIBIL!D47</f>
        <v>586894.89309999999</v>
      </c>
      <c r="E47" s="250">
        <f>'370-ELIGIBIL'!E47+NEELIGIBIL!E47</f>
        <v>3675815.3831000002</v>
      </c>
      <c r="F47" s="267">
        <f>'370-ELIGIBIL'!F47+NEELIGIBIL!F47</f>
        <v>3024816.9699999997</v>
      </c>
      <c r="G47" s="148">
        <f>'370-ELIGIBIL'!G47+NEELIGIBIL!G47</f>
        <v>574715.2243</v>
      </c>
      <c r="H47" s="268">
        <f>'370-ELIGIBIL'!H47+NEELIGIBIL!H47</f>
        <v>3599532.1943000001</v>
      </c>
      <c r="I47" s="303">
        <f>'370-ELIGIBIL'!I47+NEELIGIBIL!I47</f>
        <v>30729.179999999997</v>
      </c>
      <c r="J47" s="169">
        <f>'370-ELIGIBIL'!J47+NEELIGIBIL!J47</f>
        <v>6453.1277999999993</v>
      </c>
      <c r="K47" s="318">
        <f>'370-ELIGIBIL'!K47+NEELIGIBIL!K47</f>
        <v>37182.307799999995</v>
      </c>
      <c r="L47" s="285">
        <f>'370-ELIGIBIL'!L47+NEELIGIBIL!L47</f>
        <v>3055546.15</v>
      </c>
      <c r="M47" s="131">
        <f>'370-ELIGIBIL'!M47+NEELIGIBIL!M47</f>
        <v>581168.35210000002</v>
      </c>
      <c r="N47" s="286">
        <f>'370-ELIGIBIL'!N47+NEELIGIBIL!N47</f>
        <v>3636714.5020999997</v>
      </c>
    </row>
    <row r="48" spans="1:14" ht="25.5" customHeight="1" x14ac:dyDescent="0.35">
      <c r="A48" s="207"/>
      <c r="B48" s="208" t="s">
        <v>62</v>
      </c>
      <c r="C48" s="138">
        <f>'370-ELIGIBIL'!C48+NEELIGIBIL!C48</f>
        <v>2624214.88</v>
      </c>
      <c r="D48" s="138">
        <f>'370-ELIGIBIL'!D48+NEELIGIBIL!D48</f>
        <v>498600.82719999994</v>
      </c>
      <c r="E48" s="250">
        <f>'370-ELIGIBIL'!E48+NEELIGIBIL!E48</f>
        <v>3122815.7072000001</v>
      </c>
      <c r="F48" s="267">
        <f>'370-ELIGIBIL'!F48+NEELIGIBIL!F48</f>
        <v>2603080.69</v>
      </c>
      <c r="G48" s="148">
        <f>'370-ELIGIBIL'!G48+NEELIGIBIL!G48</f>
        <v>494585.33110000001</v>
      </c>
      <c r="H48" s="268">
        <f>'370-ELIGIBIL'!H48+NEELIGIBIL!H48</f>
        <v>3097666.0211</v>
      </c>
      <c r="I48" s="303">
        <f>'370-ELIGIBIL'!I48+NEELIGIBIL!I48</f>
        <v>21134.179999999997</v>
      </c>
      <c r="J48" s="169">
        <f>'370-ELIGIBIL'!J48+NEELIGIBIL!J48</f>
        <v>4438.1777999999995</v>
      </c>
      <c r="K48" s="318">
        <f>'370-ELIGIBIL'!K48+NEELIGIBIL!K48</f>
        <v>25572.357799999994</v>
      </c>
      <c r="L48" s="285">
        <f>'370-ELIGIBIL'!L48+NEELIGIBIL!L48</f>
        <v>2624214.87</v>
      </c>
      <c r="M48" s="131">
        <f>'370-ELIGIBIL'!M48+NEELIGIBIL!M48</f>
        <v>499023.50890000002</v>
      </c>
      <c r="N48" s="286">
        <f>'370-ELIGIBIL'!N48+NEELIGIBIL!N48</f>
        <v>3123238.3788999999</v>
      </c>
    </row>
    <row r="49" spans="1:14" ht="21" x14ac:dyDescent="0.35">
      <c r="A49" s="207"/>
      <c r="B49" s="208" t="s">
        <v>63</v>
      </c>
      <c r="C49" s="138">
        <f>'370-ELIGIBIL'!C69+NEELIGIBIL!C69</f>
        <v>288107.32</v>
      </c>
      <c r="D49" s="138">
        <f>'370-ELIGIBIL'!D69+NEELIGIBIL!D69</f>
        <v>54740.390800000001</v>
      </c>
      <c r="E49" s="250">
        <f>'370-ELIGIBIL'!E69+NEELIGIBIL!E69</f>
        <v>342847.7108</v>
      </c>
      <c r="F49" s="267">
        <f>'370-ELIGIBIL'!F69+NEELIGIBIL!F69</f>
        <v>288107.31999999995</v>
      </c>
      <c r="G49" s="148">
        <f>'370-ELIGIBIL'!G69+NEELIGIBIL!G69</f>
        <v>54740.390799999994</v>
      </c>
      <c r="H49" s="268">
        <f>'370-ELIGIBIL'!H69+NEELIGIBIL!H69</f>
        <v>342847.71079999994</v>
      </c>
      <c r="I49" s="303">
        <v>0</v>
      </c>
      <c r="J49" s="169">
        <f>'370-ELIGIBIL'!J69+NEELIGIBIL!J69</f>
        <v>0</v>
      </c>
      <c r="K49" s="318">
        <f>'370-ELIGIBIL'!K69+NEELIGIBIL!K69</f>
        <v>0</v>
      </c>
      <c r="L49" s="285">
        <f>'370-ELIGIBIL'!L69+NEELIGIBIL!L69</f>
        <v>288107.31999999995</v>
      </c>
      <c r="M49" s="131">
        <f>'370-ELIGIBIL'!M69+NEELIGIBIL!M69</f>
        <v>54740.390799999994</v>
      </c>
      <c r="N49" s="286">
        <f>'370-ELIGIBIL'!N69+NEELIGIBIL!N69</f>
        <v>342847.71079999994</v>
      </c>
    </row>
    <row r="50" spans="1:14" ht="21" x14ac:dyDescent="0.35">
      <c r="A50" s="207"/>
      <c r="B50" s="208" t="s">
        <v>140</v>
      </c>
      <c r="C50" s="138">
        <f>'370-ELIGIBIL'!C70+NEELIGIBIL!C70</f>
        <v>176598.29</v>
      </c>
      <c r="D50" s="138">
        <f>'370-ELIGIBIL'!D70+NEELIGIBIL!D70</f>
        <v>33553.6751</v>
      </c>
      <c r="E50" s="250">
        <f>'370-ELIGIBIL'!E70+NEELIGIBIL!E70</f>
        <v>210151.9651</v>
      </c>
      <c r="F50" s="267">
        <f>'370-ELIGIBIL'!F70+NEELIGIBIL!F70</f>
        <v>133628.96</v>
      </c>
      <c r="G50" s="148">
        <f>'370-ELIGIBIL'!G70+NEELIGIBIL!G70</f>
        <v>25389.502399999998</v>
      </c>
      <c r="H50" s="268">
        <f>'370-ELIGIBIL'!H70+NEELIGIBIL!H70</f>
        <v>159018.46239999999</v>
      </c>
      <c r="I50" s="303">
        <f>'370-ELIGIBIL'!I70+NEELIGIBIL!I70</f>
        <v>9595</v>
      </c>
      <c r="J50" s="169">
        <f>'370-ELIGIBIL'!J70+NEELIGIBIL!J70</f>
        <v>2014.9499999999998</v>
      </c>
      <c r="K50" s="318">
        <f>'370-ELIGIBIL'!K70+NEELIGIBIL!K70</f>
        <v>11609.95</v>
      </c>
      <c r="L50" s="285">
        <f>'370-ELIGIBIL'!L70+NEELIGIBIL!L70</f>
        <v>143223.96</v>
      </c>
      <c r="M50" s="131">
        <f>'370-ELIGIBIL'!M70+NEELIGIBIL!M70</f>
        <v>27404.452399999998</v>
      </c>
      <c r="N50" s="286">
        <f>'370-ELIGIBIL'!N70+NEELIGIBIL!N70</f>
        <v>170628.4124</v>
      </c>
    </row>
    <row r="51" spans="1:14" ht="21" x14ac:dyDescent="0.35">
      <c r="A51" s="207" t="s">
        <v>64</v>
      </c>
      <c r="B51" s="208" t="s">
        <v>65</v>
      </c>
      <c r="C51" s="138">
        <f>'370-ELIGIBIL'!C71+NEELIGIBIL!C71</f>
        <v>0</v>
      </c>
      <c r="D51" s="138">
        <f>'370-ELIGIBIL'!D71+NEELIGIBIL!D71</f>
        <v>0</v>
      </c>
      <c r="E51" s="250">
        <f>'370-ELIGIBIL'!E71+NEELIGIBIL!E71</f>
        <v>0</v>
      </c>
      <c r="F51" s="267">
        <v>0</v>
      </c>
      <c r="G51" s="148">
        <f>'370-ELIGIBIL'!G71+NEELIGIBIL!G71</f>
        <v>0</v>
      </c>
      <c r="H51" s="268">
        <f>'370-ELIGIBIL'!H71+NEELIGIBIL!H71</f>
        <v>0</v>
      </c>
      <c r="I51" s="303">
        <v>0</v>
      </c>
      <c r="J51" s="169">
        <f>'370-ELIGIBIL'!J71+NEELIGIBIL!J71</f>
        <v>0</v>
      </c>
      <c r="K51" s="318">
        <f>'370-ELIGIBIL'!K71+NEELIGIBIL!K71</f>
        <v>0</v>
      </c>
      <c r="L51" s="285">
        <f>'370-ELIGIBIL'!L71+NEELIGIBIL!L71</f>
        <v>0</v>
      </c>
      <c r="M51" s="131">
        <f>'370-ELIGIBIL'!M71+NEELIGIBIL!M71</f>
        <v>0</v>
      </c>
      <c r="N51" s="286">
        <f>'370-ELIGIBIL'!N71+NEELIGIBIL!N71</f>
        <v>0</v>
      </c>
    </row>
    <row r="52" spans="1:14" ht="45" customHeight="1" x14ac:dyDescent="0.35">
      <c r="A52" s="207" t="s">
        <v>66</v>
      </c>
      <c r="B52" s="225" t="s">
        <v>67</v>
      </c>
      <c r="C52" s="138">
        <f>'370-ELIGIBIL'!C72+NEELIGIBIL!C72</f>
        <v>276450</v>
      </c>
      <c r="D52" s="138">
        <f>'370-ELIGIBIL'!D72+NEELIGIBIL!D72</f>
        <v>52525.5</v>
      </c>
      <c r="E52" s="250">
        <f>'370-ELIGIBIL'!E72+NEELIGIBIL!E72</f>
        <v>328975.5</v>
      </c>
      <c r="F52" s="267">
        <f>'370-ELIGIBIL'!F72+NEELIGIBIL!F72</f>
        <v>250000</v>
      </c>
      <c r="G52" s="148">
        <f>'370-ELIGIBIL'!G72+NEELIGIBIL!G72</f>
        <v>47500</v>
      </c>
      <c r="H52" s="268">
        <f>'370-ELIGIBIL'!H72+NEELIGIBIL!H72</f>
        <v>297500</v>
      </c>
      <c r="I52" s="303">
        <f>'370-ELIGIBIL'!I72+NEELIGIBIL!I72</f>
        <v>26450</v>
      </c>
      <c r="J52" s="169">
        <f>'370-ELIGIBIL'!J72+NEELIGIBIL!J72</f>
        <v>5554.5</v>
      </c>
      <c r="K52" s="318">
        <f>'370-ELIGIBIL'!K72+NEELIGIBIL!K72</f>
        <v>32004.5</v>
      </c>
      <c r="L52" s="285">
        <f>'370-ELIGIBIL'!L72+NEELIGIBIL!L72</f>
        <v>276450</v>
      </c>
      <c r="M52" s="131">
        <f>'370-ELIGIBIL'!M72+NEELIGIBIL!M72</f>
        <v>53054.5</v>
      </c>
      <c r="N52" s="286">
        <f>'370-ELIGIBIL'!N72+NEELIGIBIL!N72</f>
        <v>329504.5</v>
      </c>
    </row>
    <row r="53" spans="1:14" ht="21" x14ac:dyDescent="0.35">
      <c r="A53" s="207"/>
      <c r="B53" s="208" t="s">
        <v>68</v>
      </c>
      <c r="C53" s="138">
        <f>'370-ELIGIBIL'!C73+NEELIGIBIL!C73</f>
        <v>250000</v>
      </c>
      <c r="D53" s="138">
        <f>'370-ELIGIBIL'!D73+NEELIGIBIL!D73</f>
        <v>47500</v>
      </c>
      <c r="E53" s="250">
        <f>'370-ELIGIBIL'!E73+NEELIGIBIL!E73</f>
        <v>297500</v>
      </c>
      <c r="F53" s="267">
        <f>'370-ELIGIBIL'!F73+NEELIGIBIL!F73</f>
        <v>250000</v>
      </c>
      <c r="G53" s="148">
        <f>'370-ELIGIBIL'!G73+NEELIGIBIL!G73</f>
        <v>47500</v>
      </c>
      <c r="H53" s="268">
        <f>'370-ELIGIBIL'!H73+NEELIGIBIL!H73</f>
        <v>297500</v>
      </c>
      <c r="I53" s="303">
        <v>0</v>
      </c>
      <c r="J53" s="169">
        <f>'370-ELIGIBIL'!J73+NEELIGIBIL!J73</f>
        <v>0</v>
      </c>
      <c r="K53" s="318">
        <f>'370-ELIGIBIL'!K73+NEELIGIBIL!K73</f>
        <v>0</v>
      </c>
      <c r="L53" s="285">
        <f>'370-ELIGIBIL'!L73+NEELIGIBIL!L73</f>
        <v>250000</v>
      </c>
      <c r="M53" s="131">
        <f>'370-ELIGIBIL'!M73+NEELIGIBIL!M73</f>
        <v>47500</v>
      </c>
      <c r="N53" s="286">
        <f>'370-ELIGIBIL'!N73+NEELIGIBIL!N73</f>
        <v>297500</v>
      </c>
    </row>
    <row r="54" spans="1:14" ht="21" x14ac:dyDescent="0.35">
      <c r="A54" s="207"/>
      <c r="B54" s="208" t="s">
        <v>69</v>
      </c>
      <c r="C54" s="138">
        <f>'370-ELIGIBIL'!C76+NEELIGIBIL!C76</f>
        <v>0</v>
      </c>
      <c r="D54" s="138">
        <f>'370-ELIGIBIL'!D76+NEELIGIBIL!D76</f>
        <v>0</v>
      </c>
      <c r="E54" s="250">
        <f>'370-ELIGIBIL'!E76+NEELIGIBIL!E76</f>
        <v>0</v>
      </c>
      <c r="F54" s="267">
        <f>'370-ELIGIBIL'!F76+NEELIGIBIL!F76</f>
        <v>0</v>
      </c>
      <c r="G54" s="148">
        <f>'370-ELIGIBIL'!G76+NEELIGIBIL!G76</f>
        <v>0</v>
      </c>
      <c r="H54" s="268">
        <f>'370-ELIGIBIL'!H76+NEELIGIBIL!H76</f>
        <v>0</v>
      </c>
      <c r="I54" s="303">
        <f>'370-ELIGIBIL'!I76+NEELIGIBIL!I76</f>
        <v>0</v>
      </c>
      <c r="J54" s="169">
        <f>'370-ELIGIBIL'!J76+NEELIGIBIL!J76</f>
        <v>0</v>
      </c>
      <c r="K54" s="318">
        <f>'370-ELIGIBIL'!K76+NEELIGIBIL!K76</f>
        <v>0</v>
      </c>
      <c r="L54" s="285">
        <f>'370-ELIGIBIL'!L76+NEELIGIBIL!L76</f>
        <v>0</v>
      </c>
      <c r="M54" s="131">
        <f>'370-ELIGIBIL'!M76+NEELIGIBIL!M76</f>
        <v>0</v>
      </c>
      <c r="N54" s="286">
        <f>'370-ELIGIBIL'!N76+NEELIGIBIL!N76</f>
        <v>0</v>
      </c>
    </row>
    <row r="55" spans="1:14" ht="21" x14ac:dyDescent="0.35">
      <c r="A55" s="207"/>
      <c r="B55" s="208" t="s">
        <v>139</v>
      </c>
      <c r="C55" s="138">
        <f>'370-ELIGIBIL'!C77+NEELIGIBIL!C77</f>
        <v>26450</v>
      </c>
      <c r="D55" s="138">
        <f>'370-ELIGIBIL'!D77+NEELIGIBIL!D77</f>
        <v>5025.5</v>
      </c>
      <c r="E55" s="250">
        <f>'370-ELIGIBIL'!E77+NEELIGIBIL!E77</f>
        <v>31475.5</v>
      </c>
      <c r="F55" s="267">
        <f>'370-ELIGIBIL'!F77+NEELIGIBIL!F77</f>
        <v>0</v>
      </c>
      <c r="G55" s="148">
        <f>'370-ELIGIBIL'!G77+NEELIGIBIL!G77</f>
        <v>0</v>
      </c>
      <c r="H55" s="268">
        <f>'370-ELIGIBIL'!H77+NEELIGIBIL!H77</f>
        <v>0</v>
      </c>
      <c r="I55" s="303">
        <f>'370-ELIGIBIL'!I77+NEELIGIBIL!I77</f>
        <v>26450</v>
      </c>
      <c r="J55" s="169">
        <f>'370-ELIGIBIL'!J77+NEELIGIBIL!J77</f>
        <v>5554.5</v>
      </c>
      <c r="K55" s="318">
        <f>'370-ELIGIBIL'!K77+NEELIGIBIL!K77</f>
        <v>32004.5</v>
      </c>
      <c r="L55" s="285">
        <f>'370-ELIGIBIL'!L77+NEELIGIBIL!L77</f>
        <v>26450</v>
      </c>
      <c r="M55" s="131">
        <f>'370-ELIGIBIL'!M77+NEELIGIBIL!M77</f>
        <v>5554.5</v>
      </c>
      <c r="N55" s="286">
        <f>'370-ELIGIBIL'!N77+NEELIGIBIL!N77</f>
        <v>32004.5</v>
      </c>
    </row>
    <row r="56" spans="1:14" ht="42.75" customHeight="1" x14ac:dyDescent="0.35">
      <c r="A56" s="207" t="s">
        <v>70</v>
      </c>
      <c r="B56" s="225" t="s">
        <v>71</v>
      </c>
      <c r="C56" s="138">
        <f>'370-ELIGIBIL'!C78+NEELIGIBIL!C78</f>
        <v>0</v>
      </c>
      <c r="D56" s="138">
        <f>'370-ELIGIBIL'!D78+NEELIGIBIL!D78</f>
        <v>0</v>
      </c>
      <c r="E56" s="250">
        <f>'370-ELIGIBIL'!E78+NEELIGIBIL!E78</f>
        <v>0</v>
      </c>
      <c r="F56" s="267">
        <f>'370-ELIGIBIL'!F78+NEELIGIBIL!F78</f>
        <v>0</v>
      </c>
      <c r="G56" s="148">
        <f>'370-ELIGIBIL'!G78+NEELIGIBIL!G78</f>
        <v>0</v>
      </c>
      <c r="H56" s="268">
        <f>'370-ELIGIBIL'!H78+NEELIGIBIL!H78</f>
        <v>0</v>
      </c>
      <c r="I56" s="303">
        <f>'370-ELIGIBIL'!I78+NEELIGIBIL!I78</f>
        <v>0</v>
      </c>
      <c r="J56" s="169">
        <f>'370-ELIGIBIL'!J78+NEELIGIBIL!J78</f>
        <v>0</v>
      </c>
      <c r="K56" s="318">
        <f>'370-ELIGIBIL'!K78+NEELIGIBIL!K78</f>
        <v>0</v>
      </c>
      <c r="L56" s="285">
        <f>'370-ELIGIBIL'!L78+NEELIGIBIL!L78</f>
        <v>0</v>
      </c>
      <c r="M56" s="131">
        <f>'370-ELIGIBIL'!M78+NEELIGIBIL!M78</f>
        <v>0</v>
      </c>
      <c r="N56" s="286">
        <f>'370-ELIGIBIL'!N78+NEELIGIBIL!N78</f>
        <v>0</v>
      </c>
    </row>
    <row r="57" spans="1:14" ht="21" x14ac:dyDescent="0.35">
      <c r="A57" s="207" t="s">
        <v>72</v>
      </c>
      <c r="B57" s="225" t="s">
        <v>73</v>
      </c>
      <c r="C57" s="138">
        <f>'370-ELIGIBIL'!C79+NEELIGIBIL!C79</f>
        <v>0</v>
      </c>
      <c r="D57" s="138">
        <f>'370-ELIGIBIL'!D79+NEELIGIBIL!D79</f>
        <v>0</v>
      </c>
      <c r="E57" s="250">
        <f>'370-ELIGIBIL'!E79+NEELIGIBIL!E79</f>
        <v>0</v>
      </c>
      <c r="F57" s="267">
        <f>'370-ELIGIBIL'!F79+NEELIGIBIL!F79</f>
        <v>0</v>
      </c>
      <c r="G57" s="148">
        <f>'370-ELIGIBIL'!G79+NEELIGIBIL!G79</f>
        <v>0</v>
      </c>
      <c r="H57" s="268">
        <f>'370-ELIGIBIL'!H79+NEELIGIBIL!H79</f>
        <v>0</v>
      </c>
      <c r="I57" s="303">
        <f>'370-ELIGIBIL'!I79+NEELIGIBIL!I79</f>
        <v>0</v>
      </c>
      <c r="J57" s="169">
        <f>'370-ELIGIBIL'!J79+NEELIGIBIL!J79</f>
        <v>0</v>
      </c>
      <c r="K57" s="318">
        <f>'370-ELIGIBIL'!K79+NEELIGIBIL!K79</f>
        <v>0</v>
      </c>
      <c r="L57" s="285">
        <f>'370-ELIGIBIL'!L79+NEELIGIBIL!L79</f>
        <v>0</v>
      </c>
      <c r="M57" s="131">
        <f>'370-ELIGIBIL'!M79+NEELIGIBIL!M79</f>
        <v>0</v>
      </c>
      <c r="N57" s="286">
        <f>'370-ELIGIBIL'!N79+NEELIGIBIL!N79</f>
        <v>0</v>
      </c>
    </row>
    <row r="58" spans="1:14" ht="20.25" customHeight="1" x14ac:dyDescent="0.35">
      <c r="A58" s="207" t="s">
        <v>74</v>
      </c>
      <c r="B58" s="225" t="s">
        <v>75</v>
      </c>
      <c r="C58" s="138">
        <f>'370-ELIGIBIL'!C80+NEELIGIBIL!C80</f>
        <v>0</v>
      </c>
      <c r="D58" s="138">
        <f>'370-ELIGIBIL'!D80+NEELIGIBIL!D80</f>
        <v>0</v>
      </c>
      <c r="E58" s="250">
        <f>'370-ELIGIBIL'!E80+NEELIGIBIL!E80</f>
        <v>0</v>
      </c>
      <c r="F58" s="267">
        <f>'370-ELIGIBIL'!F80+NEELIGIBIL!F80</f>
        <v>0</v>
      </c>
      <c r="G58" s="148">
        <f>'370-ELIGIBIL'!G80+NEELIGIBIL!G80</f>
        <v>0</v>
      </c>
      <c r="H58" s="268">
        <f>'370-ELIGIBIL'!H80+NEELIGIBIL!H80</f>
        <v>0</v>
      </c>
      <c r="I58" s="303">
        <f>'370-ELIGIBIL'!I80+NEELIGIBIL!I80</f>
        <v>0</v>
      </c>
      <c r="J58" s="169">
        <f>'370-ELIGIBIL'!J80+NEELIGIBIL!J80</f>
        <v>0</v>
      </c>
      <c r="K58" s="318">
        <f>'370-ELIGIBIL'!K80+NEELIGIBIL!K80</f>
        <v>0</v>
      </c>
      <c r="L58" s="285">
        <f>'370-ELIGIBIL'!L80+NEELIGIBIL!L80</f>
        <v>0</v>
      </c>
      <c r="M58" s="131">
        <f>'370-ELIGIBIL'!M80+NEELIGIBIL!M80</f>
        <v>0</v>
      </c>
      <c r="N58" s="286">
        <f>'370-ELIGIBIL'!N80+NEELIGIBIL!N80</f>
        <v>0</v>
      </c>
    </row>
    <row r="59" spans="1:14" ht="21.75" thickBot="1" x14ac:dyDescent="0.4">
      <c r="A59" s="404" t="s">
        <v>76</v>
      </c>
      <c r="B59" s="405"/>
      <c r="C59" s="26">
        <f>C47+C51+C52+C56+C57+C58</f>
        <v>3365370.4899999998</v>
      </c>
      <c r="D59" s="26">
        <f t="shared" ref="D59:N59" si="14">D47+D51+D52+D56+D57+D58</f>
        <v>639420.39309999999</v>
      </c>
      <c r="E59" s="136">
        <f t="shared" si="14"/>
        <v>4004790.8831000002</v>
      </c>
      <c r="F59" s="147">
        <f>F47+F51+F52+F56+F57+F58</f>
        <v>3274816.9699999997</v>
      </c>
      <c r="G59" s="66">
        <f t="shared" si="14"/>
        <v>622215.2243</v>
      </c>
      <c r="H59" s="67">
        <f t="shared" si="14"/>
        <v>3897032.1943000001</v>
      </c>
      <c r="I59" s="296">
        <f t="shared" si="14"/>
        <v>57179.179999999993</v>
      </c>
      <c r="J59" s="91">
        <f t="shared" si="14"/>
        <v>12007.627799999998</v>
      </c>
      <c r="K59" s="312">
        <f t="shared" si="14"/>
        <v>69186.807799999995</v>
      </c>
      <c r="L59" s="159">
        <f t="shared" si="14"/>
        <v>3331996.15</v>
      </c>
      <c r="M59" s="120">
        <f t="shared" si="14"/>
        <v>634222.85210000002</v>
      </c>
      <c r="N59" s="121">
        <f t="shared" si="14"/>
        <v>3966219.0020999997</v>
      </c>
    </row>
    <row r="60" spans="1:14" ht="21" x14ac:dyDescent="0.25">
      <c r="A60" s="403" t="s">
        <v>77</v>
      </c>
      <c r="B60" s="400"/>
      <c r="C60" s="400"/>
      <c r="D60" s="400"/>
      <c r="E60" s="400"/>
      <c r="F60" s="144"/>
      <c r="G60" s="259"/>
      <c r="H60" s="145"/>
      <c r="I60" s="90"/>
      <c r="J60" s="90"/>
      <c r="K60" s="90"/>
      <c r="L60" s="156"/>
      <c r="M60" s="275"/>
      <c r="N60" s="157"/>
    </row>
    <row r="61" spans="1:14" s="6" customFormat="1" ht="21.75" customHeight="1" x14ac:dyDescent="0.35">
      <c r="A61" s="75" t="s">
        <v>78</v>
      </c>
      <c r="B61" s="211" t="s">
        <v>79</v>
      </c>
      <c r="C61" s="3">
        <f>'370-ELIGIBIL'!C83+NEELIGIBIL!C83</f>
        <v>65000</v>
      </c>
      <c r="D61" s="3">
        <f>'370-ELIGIBIL'!D83+NEELIGIBIL!D83</f>
        <v>12350</v>
      </c>
      <c r="E61" s="213">
        <f>'370-ELIGIBIL'!E83+NEELIGIBIL!E83</f>
        <v>77350</v>
      </c>
      <c r="F61" s="214">
        <f>'370-ELIGIBIL'!F83+NEELIGIBIL!F83</f>
        <v>61888.84</v>
      </c>
      <c r="G61" s="7">
        <f>'370-ELIGIBIL'!G83+NEELIGIBIL!G83</f>
        <v>11758.8796</v>
      </c>
      <c r="H61" s="8">
        <f>'370-ELIGIBIL'!H83+NEELIGIBIL!H83</f>
        <v>73647.719599999997</v>
      </c>
      <c r="I61" s="297">
        <f>'370-ELIGIBIL'!I83+NEELIGIBIL!I83</f>
        <v>3111.1600000000035</v>
      </c>
      <c r="J61" s="98">
        <f>'370-ELIGIBIL'!J83+NEELIGIBIL!J83</f>
        <v>653.34360000000072</v>
      </c>
      <c r="K61" s="313">
        <f>'370-ELIGIBIL'!K83+NEELIGIBIL!K83</f>
        <v>3764.5036000000041</v>
      </c>
      <c r="L61" s="216">
        <f>'370-ELIGIBIL'!L83+NEELIGIBIL!L83</f>
        <v>65000</v>
      </c>
      <c r="M61" s="172">
        <f>'370-ELIGIBIL'!M83+NEELIGIBIL!M83</f>
        <v>12412.2232</v>
      </c>
      <c r="N61" s="173">
        <f>'370-ELIGIBIL'!N83+NEELIGIBIL!N83</f>
        <v>77412.223200000008</v>
      </c>
    </row>
    <row r="62" spans="1:14" ht="44.25" customHeight="1" x14ac:dyDescent="0.35">
      <c r="A62" s="27"/>
      <c r="B62" s="48" t="s">
        <v>80</v>
      </c>
      <c r="C62" s="29">
        <f>'370-ELIGIBIL'!C84+NEELIGIBIL!C84</f>
        <v>65000</v>
      </c>
      <c r="D62" s="29">
        <f>'370-ELIGIBIL'!D84+NEELIGIBIL!D84</f>
        <v>12350</v>
      </c>
      <c r="E62" s="322">
        <f>'370-ELIGIBIL'!E84+NEELIGIBIL!E84</f>
        <v>77350</v>
      </c>
      <c r="F62" s="260">
        <f>'370-ELIGIBIL'!F84+NEELIGIBIL!F84</f>
        <v>61888.84</v>
      </c>
      <c r="G62" s="69">
        <f>'370-ELIGIBIL'!G84+NEELIGIBIL!G84</f>
        <v>11758.8796</v>
      </c>
      <c r="H62" s="332">
        <f>'370-ELIGIBIL'!H84+NEELIGIBIL!H84</f>
        <v>73647.719599999997</v>
      </c>
      <c r="I62" s="298">
        <f>'370-ELIGIBIL'!I84+NEELIGIBIL!I84</f>
        <v>3111.1600000000035</v>
      </c>
      <c r="J62" s="94">
        <f>'370-ELIGIBIL'!J84+NEELIGIBIL!J84</f>
        <v>653.34360000000072</v>
      </c>
      <c r="K62" s="342">
        <f>'370-ELIGIBIL'!K84+NEELIGIBIL!K84</f>
        <v>3764.5036000000041</v>
      </c>
      <c r="L62" s="276">
        <f>'370-ELIGIBIL'!L84+NEELIGIBIL!L84</f>
        <v>65000</v>
      </c>
      <c r="M62" s="123">
        <f>'370-ELIGIBIL'!M84+NEELIGIBIL!M84</f>
        <v>12412.2232</v>
      </c>
      <c r="N62" s="277">
        <f>'370-ELIGIBIL'!N84+NEELIGIBIL!N84</f>
        <v>77412.223200000008</v>
      </c>
    </row>
    <row r="63" spans="1:14" ht="21.75" thickBot="1" x14ac:dyDescent="0.4">
      <c r="A63" s="16"/>
      <c r="B63" s="17" t="s">
        <v>81</v>
      </c>
      <c r="C63" s="18">
        <f>'370-ELIGIBIL'!C85+NEELIGIBIL!C85</f>
        <v>0</v>
      </c>
      <c r="D63" s="18">
        <f>'370-ELIGIBIL'!D85+NEELIGIBIL!D85</f>
        <v>0</v>
      </c>
      <c r="E63" s="321">
        <f>'370-ELIGIBIL'!E85+NEELIGIBIL!E85</f>
        <v>0</v>
      </c>
      <c r="F63" s="257">
        <f>'370-ELIGIBIL'!F85+NEELIGIBIL!F85</f>
        <v>0</v>
      </c>
      <c r="G63" s="59">
        <f>'370-ELIGIBIL'!G85+NEELIGIBIL!G85</f>
        <v>0</v>
      </c>
      <c r="H63" s="331">
        <f>'370-ELIGIBIL'!H85+NEELIGIBIL!H85</f>
        <v>0</v>
      </c>
      <c r="I63" s="293">
        <f>'370-ELIGIBIL'!I85+NEELIGIBIL!I85</f>
        <v>0</v>
      </c>
      <c r="J63" s="83">
        <f>'370-ELIGIBIL'!J85+NEELIGIBIL!J85</f>
        <v>0</v>
      </c>
      <c r="K63" s="341">
        <f>'370-ELIGIBIL'!K85+NEELIGIBIL!K85</f>
        <v>0</v>
      </c>
      <c r="L63" s="273">
        <f>'370-ELIGIBIL'!L85+NEELIGIBIL!L85</f>
        <v>0</v>
      </c>
      <c r="M63" s="114">
        <f>'370-ELIGIBIL'!M85+NEELIGIBIL!M85</f>
        <v>0</v>
      </c>
      <c r="N63" s="274">
        <f>'370-ELIGIBIL'!N85+NEELIGIBIL!N85</f>
        <v>0</v>
      </c>
    </row>
    <row r="64" spans="1:14" s="6" customFormat="1" ht="24.75" customHeight="1" thickTop="1" x14ac:dyDescent="0.35">
      <c r="A64" s="187" t="s">
        <v>82</v>
      </c>
      <c r="B64" s="212" t="s">
        <v>83</v>
      </c>
      <c r="C64" s="195">
        <f>'370-ELIGIBIL'!C86+NEELIGIBIL!C86</f>
        <v>19363.93</v>
      </c>
      <c r="D64" s="195">
        <f>'370-ELIGIBIL'!D86+NEELIGIBIL!D86</f>
        <v>0</v>
      </c>
      <c r="E64" s="325">
        <f>'370-ELIGIBIL'!E86+NEELIGIBIL!E86</f>
        <v>19363.93</v>
      </c>
      <c r="F64" s="264">
        <f>'370-ELIGIBIL'!F86+NEELIGIBIL!F86</f>
        <v>10366.540000000001</v>
      </c>
      <c r="G64" s="197">
        <f>'370-ELIGIBIL'!G86+NEELIGIBIL!G86</f>
        <v>0</v>
      </c>
      <c r="H64" s="336">
        <f>'370-ELIGIBIL'!H86+NEELIGIBIL!H86</f>
        <v>10366.540000000001</v>
      </c>
      <c r="I64" s="301">
        <f>'370-ELIGIBIL'!I86+NEELIGIBIL!I86</f>
        <v>8997.39</v>
      </c>
      <c r="J64" s="198">
        <f>'370-ELIGIBIL'!J86+NEELIGIBIL!J86</f>
        <v>0</v>
      </c>
      <c r="K64" s="345">
        <f>'370-ELIGIBIL'!K86+NEELIGIBIL!K86</f>
        <v>8997.39</v>
      </c>
      <c r="L64" s="281">
        <f>'370-ELIGIBIL'!L86+NEELIGIBIL!L86</f>
        <v>19363.93</v>
      </c>
      <c r="M64" s="200">
        <f>'370-ELIGIBIL'!M86+NEELIGIBIL!M86</f>
        <v>0</v>
      </c>
      <c r="N64" s="282">
        <f>'370-ELIGIBIL'!N86+NEELIGIBIL!N86</f>
        <v>19363.93</v>
      </c>
    </row>
    <row r="65" spans="1:14" ht="45" customHeight="1" x14ac:dyDescent="0.35">
      <c r="A65" s="27"/>
      <c r="B65" s="31" t="s">
        <v>84</v>
      </c>
      <c r="C65" s="29">
        <f>'370-ELIGIBIL'!C87+NEELIGIBIL!C87</f>
        <v>0</v>
      </c>
      <c r="D65" s="29">
        <f>'370-ELIGIBIL'!D87+NEELIGIBIL!D87</f>
        <v>0</v>
      </c>
      <c r="E65" s="322">
        <f>'370-ELIGIBIL'!E87+NEELIGIBIL!E87</f>
        <v>0</v>
      </c>
      <c r="F65" s="260">
        <f>'370-ELIGIBIL'!F87+NEELIGIBIL!F87</f>
        <v>0</v>
      </c>
      <c r="G65" s="69">
        <f>'370-ELIGIBIL'!G87+NEELIGIBIL!G87</f>
        <v>0</v>
      </c>
      <c r="H65" s="332">
        <f>'370-ELIGIBIL'!H87+NEELIGIBIL!H87</f>
        <v>0</v>
      </c>
      <c r="I65" s="298">
        <f>'370-ELIGIBIL'!I87+NEELIGIBIL!I87</f>
        <v>0</v>
      </c>
      <c r="J65" s="94">
        <f>'370-ELIGIBIL'!J87+NEELIGIBIL!J87</f>
        <v>0</v>
      </c>
      <c r="K65" s="342">
        <f>'370-ELIGIBIL'!K87+NEELIGIBIL!K87</f>
        <v>0</v>
      </c>
      <c r="L65" s="276">
        <f>'370-ELIGIBIL'!L87+NEELIGIBIL!L87</f>
        <v>0</v>
      </c>
      <c r="M65" s="123">
        <f>'370-ELIGIBIL'!M87+NEELIGIBIL!M87</f>
        <v>0</v>
      </c>
      <c r="N65" s="277">
        <f>'370-ELIGIBIL'!N87+NEELIGIBIL!N87</f>
        <v>0</v>
      </c>
    </row>
    <row r="66" spans="1:14" ht="45" customHeight="1" x14ac:dyDescent="0.35">
      <c r="A66" s="27"/>
      <c r="B66" s="31" t="s">
        <v>85</v>
      </c>
      <c r="C66" s="29">
        <f>'370-ELIGIBIL'!C88+NEELIGIBIL!C88</f>
        <v>19363.93</v>
      </c>
      <c r="D66" s="29">
        <f>'370-ELIGIBIL'!D88+NEELIGIBIL!D88</f>
        <v>0</v>
      </c>
      <c r="E66" s="322">
        <f>'370-ELIGIBIL'!E88+NEELIGIBIL!E88</f>
        <v>19363.93</v>
      </c>
      <c r="F66" s="260">
        <f>'370-ELIGIBIL'!F88+NEELIGIBIL!F88</f>
        <v>10366.540000000001</v>
      </c>
      <c r="G66" s="69">
        <f>'370-ELIGIBIL'!G88+NEELIGIBIL!G88</f>
        <v>0</v>
      </c>
      <c r="H66" s="332">
        <f>'370-ELIGIBIL'!H88+NEELIGIBIL!H88</f>
        <v>10366.540000000001</v>
      </c>
      <c r="I66" s="298">
        <f>'370-ELIGIBIL'!I88+NEELIGIBIL!I88</f>
        <v>8997.39</v>
      </c>
      <c r="J66" s="94">
        <f>'370-ELIGIBIL'!J88+NEELIGIBIL!J88</f>
        <v>0</v>
      </c>
      <c r="K66" s="342">
        <f>'370-ELIGIBIL'!K88+NEELIGIBIL!K88</f>
        <v>8997.39</v>
      </c>
      <c r="L66" s="276">
        <f>'370-ELIGIBIL'!L88+NEELIGIBIL!L88</f>
        <v>19363.93</v>
      </c>
      <c r="M66" s="123">
        <f>'370-ELIGIBIL'!M88+NEELIGIBIL!M88</f>
        <v>0</v>
      </c>
      <c r="N66" s="277">
        <f>'370-ELIGIBIL'!N88+NEELIGIBIL!N88</f>
        <v>19363.93</v>
      </c>
    </row>
    <row r="67" spans="1:14" ht="42.75" customHeight="1" x14ac:dyDescent="0.35">
      <c r="A67" s="27"/>
      <c r="B67" s="31" t="s">
        <v>86</v>
      </c>
      <c r="C67" s="29">
        <f>'370-ELIGIBIL'!C89+NEELIGIBIL!C89</f>
        <v>0</v>
      </c>
      <c r="D67" s="29">
        <f>'370-ELIGIBIL'!D89+NEELIGIBIL!D89</f>
        <v>0</v>
      </c>
      <c r="E67" s="322">
        <f>'370-ELIGIBIL'!E89+NEELIGIBIL!E89</f>
        <v>0</v>
      </c>
      <c r="F67" s="260">
        <f>'370-ELIGIBIL'!F89+NEELIGIBIL!F89</f>
        <v>0</v>
      </c>
      <c r="G67" s="69">
        <f>'370-ELIGIBIL'!G89+NEELIGIBIL!G89</f>
        <v>0</v>
      </c>
      <c r="H67" s="332">
        <f>'370-ELIGIBIL'!H89+NEELIGIBIL!H89</f>
        <v>0</v>
      </c>
      <c r="I67" s="298">
        <f>'370-ELIGIBIL'!I89+NEELIGIBIL!I89</f>
        <v>0</v>
      </c>
      <c r="J67" s="94">
        <f>'370-ELIGIBIL'!J89+NEELIGIBIL!J89</f>
        <v>0</v>
      </c>
      <c r="K67" s="342">
        <f>'370-ELIGIBIL'!K89+NEELIGIBIL!K89</f>
        <v>0</v>
      </c>
      <c r="L67" s="276">
        <f>'370-ELIGIBIL'!L89+NEELIGIBIL!L89</f>
        <v>0</v>
      </c>
      <c r="M67" s="123">
        <f>'370-ELIGIBIL'!M89+NEELIGIBIL!M89</f>
        <v>0</v>
      </c>
      <c r="N67" s="277">
        <f>'370-ELIGIBIL'!N89+NEELIGIBIL!N89</f>
        <v>0</v>
      </c>
    </row>
    <row r="68" spans="1:14" ht="29.25" customHeight="1" x14ac:dyDescent="0.35">
      <c r="A68" s="27"/>
      <c r="B68" s="31" t="s">
        <v>87</v>
      </c>
      <c r="C68" s="29">
        <f>'370-ELIGIBIL'!C90+NEELIGIBIL!C90</f>
        <v>0</v>
      </c>
      <c r="D68" s="29">
        <f>'370-ELIGIBIL'!D90+NEELIGIBIL!D90</f>
        <v>0</v>
      </c>
      <c r="E68" s="322">
        <f>'370-ELIGIBIL'!E90+NEELIGIBIL!E90</f>
        <v>0</v>
      </c>
      <c r="F68" s="260">
        <f>'370-ELIGIBIL'!F90+NEELIGIBIL!F90</f>
        <v>0</v>
      </c>
      <c r="G68" s="69">
        <f>'370-ELIGIBIL'!G90+NEELIGIBIL!G90</f>
        <v>0</v>
      </c>
      <c r="H68" s="332">
        <f>'370-ELIGIBIL'!H90+NEELIGIBIL!H90</f>
        <v>0</v>
      </c>
      <c r="I68" s="298">
        <f>'370-ELIGIBIL'!I90+NEELIGIBIL!I90</f>
        <v>0</v>
      </c>
      <c r="J68" s="94">
        <f>'370-ELIGIBIL'!J90+NEELIGIBIL!J90</f>
        <v>0</v>
      </c>
      <c r="K68" s="342">
        <f>'370-ELIGIBIL'!K90+NEELIGIBIL!K90</f>
        <v>0</v>
      </c>
      <c r="L68" s="276">
        <f>'370-ELIGIBIL'!L90+NEELIGIBIL!L90</f>
        <v>0</v>
      </c>
      <c r="M68" s="123">
        <f>'370-ELIGIBIL'!M90+NEELIGIBIL!M90</f>
        <v>0</v>
      </c>
      <c r="N68" s="277">
        <f>'370-ELIGIBIL'!N90+NEELIGIBIL!N90</f>
        <v>0</v>
      </c>
    </row>
    <row r="69" spans="1:14" ht="43.5" customHeight="1" thickBot="1" x14ac:dyDescent="0.4">
      <c r="A69" s="16"/>
      <c r="B69" s="46" t="s">
        <v>88</v>
      </c>
      <c r="C69" s="29">
        <f>'370-ELIGIBIL'!C91+NEELIGIBIL!C91</f>
        <v>0</v>
      </c>
      <c r="D69" s="29">
        <f>'370-ELIGIBIL'!D91+NEELIGIBIL!D91</f>
        <v>0</v>
      </c>
      <c r="E69" s="322">
        <f>'370-ELIGIBIL'!E91+NEELIGIBIL!E91</f>
        <v>0</v>
      </c>
      <c r="F69" s="260">
        <f>'370-ELIGIBIL'!F91+NEELIGIBIL!F91</f>
        <v>0</v>
      </c>
      <c r="G69" s="69">
        <f>'370-ELIGIBIL'!G91+NEELIGIBIL!G91</f>
        <v>0</v>
      </c>
      <c r="H69" s="332">
        <f>'370-ELIGIBIL'!H91+NEELIGIBIL!H91</f>
        <v>0</v>
      </c>
      <c r="I69" s="298">
        <f>'370-ELIGIBIL'!I91+NEELIGIBIL!I91</f>
        <v>0</v>
      </c>
      <c r="J69" s="94">
        <f>'370-ELIGIBIL'!J91+NEELIGIBIL!J91</f>
        <v>0</v>
      </c>
      <c r="K69" s="342">
        <f>'370-ELIGIBIL'!K91+NEELIGIBIL!K91</f>
        <v>0</v>
      </c>
      <c r="L69" s="276">
        <f>'370-ELIGIBIL'!L91+NEELIGIBIL!L91</f>
        <v>0</v>
      </c>
      <c r="M69" s="123">
        <f>'370-ELIGIBIL'!M91+NEELIGIBIL!M91</f>
        <v>0</v>
      </c>
      <c r="N69" s="277">
        <f>'370-ELIGIBIL'!N91+NEELIGIBIL!N91</f>
        <v>0</v>
      </c>
    </row>
    <row r="70" spans="1:14" s="103" customFormat="1" ht="23.25" customHeight="1" thickTop="1" thickBot="1" x14ac:dyDescent="0.4">
      <c r="A70" s="38" t="s">
        <v>89</v>
      </c>
      <c r="B70" s="39" t="s">
        <v>90</v>
      </c>
      <c r="C70" s="29">
        <f>'370-ELIGIBIL'!C92+NEELIGIBIL!C92</f>
        <v>193623.78</v>
      </c>
      <c r="D70" s="29">
        <f>'370-ELIGIBIL'!D92+NEELIGIBIL!D92</f>
        <v>36788.518199999999</v>
      </c>
      <c r="E70" s="322">
        <f>'370-ELIGIBIL'!E92+NEELIGIBIL!E92</f>
        <v>230412.29819999999</v>
      </c>
      <c r="F70" s="260">
        <f>'370-ELIGIBIL'!F92+NEELIGIBIL!F92</f>
        <v>0</v>
      </c>
      <c r="G70" s="69">
        <f>'370-ELIGIBIL'!G92+NEELIGIBIL!G92</f>
        <v>0</v>
      </c>
      <c r="H70" s="332">
        <f>'370-ELIGIBIL'!H92+NEELIGIBIL!H92</f>
        <v>0</v>
      </c>
      <c r="I70" s="298">
        <f>'370-ELIGIBIL'!I92+NEELIGIBIL!I92</f>
        <v>193623.78</v>
      </c>
      <c r="J70" s="94">
        <f>'370-ELIGIBIL'!J92+NEELIGIBIL!J92</f>
        <v>39264.773800000003</v>
      </c>
      <c r="K70" s="342">
        <f>'370-ELIGIBIL'!K92+NEELIGIBIL!K92</f>
        <v>232888.55379999999</v>
      </c>
      <c r="L70" s="276">
        <f>'370-ELIGIBIL'!L92+NEELIGIBIL!L92</f>
        <v>193623.78</v>
      </c>
      <c r="M70" s="123">
        <f>'370-ELIGIBIL'!M92+NEELIGIBIL!M92</f>
        <v>39264.773800000003</v>
      </c>
      <c r="N70" s="277">
        <f>'370-ELIGIBIL'!N92+NEELIGIBIL!N92</f>
        <v>232888.55379999999</v>
      </c>
    </row>
    <row r="71" spans="1:14" ht="26.25" customHeight="1" thickTop="1" thickBot="1" x14ac:dyDescent="0.4">
      <c r="A71" s="20" t="s">
        <v>91</v>
      </c>
      <c r="B71" s="24" t="s">
        <v>92</v>
      </c>
      <c r="C71" s="29">
        <f>'370-ELIGIBIL'!C93+NEELIGIBIL!C93</f>
        <v>4440</v>
      </c>
      <c r="D71" s="29">
        <f>'370-ELIGIBIL'!D93+NEELIGIBIL!D93</f>
        <v>843.6</v>
      </c>
      <c r="E71" s="322">
        <f>'370-ELIGIBIL'!E93+NEELIGIBIL!E93</f>
        <v>5283.6</v>
      </c>
      <c r="F71" s="260">
        <f>'370-ELIGIBIL'!F93+NEELIGIBIL!F93</f>
        <v>1440</v>
      </c>
      <c r="G71" s="69">
        <f>'370-ELIGIBIL'!G93+NEELIGIBIL!G93</f>
        <v>273.60000000000002</v>
      </c>
      <c r="H71" s="332">
        <f>'370-ELIGIBIL'!H93+NEELIGIBIL!H93</f>
        <v>1713.6</v>
      </c>
      <c r="I71" s="298">
        <f>'370-ELIGIBIL'!I93+NEELIGIBIL!I93</f>
        <v>3000</v>
      </c>
      <c r="J71" s="94">
        <f>'370-ELIGIBIL'!J93+NEELIGIBIL!J93</f>
        <v>630</v>
      </c>
      <c r="K71" s="342">
        <f>'370-ELIGIBIL'!K93+NEELIGIBIL!K93</f>
        <v>3630</v>
      </c>
      <c r="L71" s="276">
        <f>'370-ELIGIBIL'!L93+NEELIGIBIL!L93</f>
        <v>4440</v>
      </c>
      <c r="M71" s="123">
        <f>'370-ELIGIBIL'!M93+NEELIGIBIL!M93</f>
        <v>903.6</v>
      </c>
      <c r="N71" s="277">
        <f>'370-ELIGIBIL'!N93+NEELIGIBIL!N93</f>
        <v>5343.6</v>
      </c>
    </row>
    <row r="72" spans="1:14" ht="22.5" thickTop="1" thickBot="1" x14ac:dyDescent="0.4">
      <c r="A72" s="401" t="s">
        <v>93</v>
      </c>
      <c r="B72" s="402"/>
      <c r="C72" s="25">
        <f>C61+C64+C70+C71</f>
        <v>282427.70999999996</v>
      </c>
      <c r="D72" s="25">
        <f t="shared" ref="D72:E72" si="15">D61+D64+D70+D71</f>
        <v>49982.118199999997</v>
      </c>
      <c r="E72" s="135">
        <f t="shared" si="15"/>
        <v>332409.82819999999</v>
      </c>
      <c r="F72" s="146">
        <f>F61+F64+F70+F71</f>
        <v>73695.38</v>
      </c>
      <c r="G72" s="64">
        <f t="shared" ref="G72:I72" si="16">G61+G64+G70+G71</f>
        <v>12032.479600000001</v>
      </c>
      <c r="H72" s="65">
        <f t="shared" si="16"/>
        <v>85727.859599999996</v>
      </c>
      <c r="I72" s="295">
        <f t="shared" si="16"/>
        <v>208732.33000000002</v>
      </c>
      <c r="J72" s="88">
        <f t="shared" ref="J72:N72" si="17">J61+J64+J70+J71</f>
        <v>40548.117400000003</v>
      </c>
      <c r="K72" s="311">
        <f t="shared" si="17"/>
        <v>249280.4474</v>
      </c>
      <c r="L72" s="158">
        <f>L61+L64+L70+L71</f>
        <v>282427.70999999996</v>
      </c>
      <c r="M72" s="118">
        <f t="shared" si="17"/>
        <v>52580.597000000002</v>
      </c>
      <c r="N72" s="119">
        <f t="shared" si="17"/>
        <v>335008.30699999997</v>
      </c>
    </row>
    <row r="73" spans="1:14" ht="21" customHeight="1" x14ac:dyDescent="0.25">
      <c r="A73" s="399" t="s">
        <v>94</v>
      </c>
      <c r="B73" s="400"/>
      <c r="C73" s="400"/>
      <c r="D73" s="400"/>
      <c r="E73" s="400"/>
      <c r="F73" s="144"/>
      <c r="G73" s="259"/>
      <c r="H73" s="145"/>
      <c r="I73" s="90"/>
      <c r="J73" s="90"/>
      <c r="K73" s="90"/>
      <c r="L73" s="156"/>
      <c r="M73" s="275"/>
      <c r="N73" s="157"/>
    </row>
    <row r="74" spans="1:14" ht="25.5" customHeight="1" x14ac:dyDescent="0.35">
      <c r="A74" s="27" t="s">
        <v>95</v>
      </c>
      <c r="B74" s="51" t="s">
        <v>96</v>
      </c>
      <c r="C74" s="29">
        <f>'370-ELIGIBIL'!C96+NEELIGIBIL!C96</f>
        <v>0</v>
      </c>
      <c r="D74" s="29">
        <f>'370-ELIGIBIL'!D96+NEELIGIBIL!D96</f>
        <v>0</v>
      </c>
      <c r="E74" s="322">
        <f>'370-ELIGIBIL'!E96+NEELIGIBIL!E96</f>
        <v>0</v>
      </c>
      <c r="F74" s="260">
        <f>'370-ELIGIBIL'!F96+NEELIGIBIL!F96</f>
        <v>0</v>
      </c>
      <c r="G74" s="69">
        <f>'370-ELIGIBIL'!G96+NEELIGIBIL!G96</f>
        <v>0</v>
      </c>
      <c r="H74" s="332">
        <f>'370-ELIGIBIL'!H96+NEELIGIBIL!H96</f>
        <v>0</v>
      </c>
      <c r="I74" s="298">
        <f>'370-ELIGIBIL'!I96+NEELIGIBIL!I96</f>
        <v>0</v>
      </c>
      <c r="J74" s="94">
        <f>'370-ELIGIBIL'!J96+NEELIGIBIL!J96</f>
        <v>0</v>
      </c>
      <c r="K74" s="342">
        <f>'370-ELIGIBIL'!K96+NEELIGIBIL!K96</f>
        <v>0</v>
      </c>
      <c r="L74" s="276">
        <f>'370-ELIGIBIL'!L96+NEELIGIBIL!L96</f>
        <v>0</v>
      </c>
      <c r="M74" s="123">
        <f>'370-ELIGIBIL'!M96+NEELIGIBIL!M96</f>
        <v>0</v>
      </c>
      <c r="N74" s="277">
        <f>'370-ELIGIBIL'!N96+NEELIGIBIL!N96</f>
        <v>0</v>
      </c>
    </row>
    <row r="75" spans="1:14" ht="21" x14ac:dyDescent="0.35">
      <c r="A75" s="27" t="s">
        <v>97</v>
      </c>
      <c r="B75" s="28" t="s">
        <v>98</v>
      </c>
      <c r="C75" s="29">
        <f>'370-ELIGIBIL'!C97+NEELIGIBIL!C97</f>
        <v>0</v>
      </c>
      <c r="D75" s="29">
        <f>'370-ELIGIBIL'!D97+NEELIGIBIL!D97</f>
        <v>0</v>
      </c>
      <c r="E75" s="322">
        <f>'370-ELIGIBIL'!E97+NEELIGIBIL!E97</f>
        <v>0</v>
      </c>
      <c r="F75" s="260">
        <f>'370-ELIGIBIL'!F97+NEELIGIBIL!F97</f>
        <v>0</v>
      </c>
      <c r="G75" s="69">
        <f>'370-ELIGIBIL'!G97+NEELIGIBIL!G97</f>
        <v>0</v>
      </c>
      <c r="H75" s="332">
        <f>'370-ELIGIBIL'!H97+NEELIGIBIL!H97</f>
        <v>0</v>
      </c>
      <c r="I75" s="298">
        <f>'370-ELIGIBIL'!I97+NEELIGIBIL!I97</f>
        <v>0</v>
      </c>
      <c r="J75" s="94">
        <f>'370-ELIGIBIL'!J97+NEELIGIBIL!J97</f>
        <v>0</v>
      </c>
      <c r="K75" s="342">
        <f>'370-ELIGIBIL'!K97+NEELIGIBIL!K97</f>
        <v>0</v>
      </c>
      <c r="L75" s="276">
        <f>'370-ELIGIBIL'!L97+NEELIGIBIL!L97</f>
        <v>0</v>
      </c>
      <c r="M75" s="123">
        <f>'370-ELIGIBIL'!M97+NEELIGIBIL!M97</f>
        <v>0</v>
      </c>
      <c r="N75" s="277">
        <f>'370-ELIGIBIL'!N97+NEELIGIBIL!N97</f>
        <v>0</v>
      </c>
    </row>
    <row r="76" spans="1:14" ht="21.75" thickBot="1" x14ac:dyDescent="0.4">
      <c r="A76" s="404" t="s">
        <v>99</v>
      </c>
      <c r="B76" s="405"/>
      <c r="C76" s="26">
        <f>SUM(C74:C75)</f>
        <v>0</v>
      </c>
      <c r="D76" s="26">
        <f t="shared" ref="D76:E76" si="18">SUM(D74:D75)</f>
        <v>0</v>
      </c>
      <c r="E76" s="136">
        <f t="shared" si="18"/>
        <v>0</v>
      </c>
      <c r="F76" s="147">
        <f>SUM(F74:F75)</f>
        <v>0</v>
      </c>
      <c r="G76" s="66">
        <f t="shared" ref="G76:I76" si="19">SUM(G74:G75)</f>
        <v>0</v>
      </c>
      <c r="H76" s="67">
        <f t="shared" si="19"/>
        <v>0</v>
      </c>
      <c r="I76" s="296">
        <f t="shared" si="19"/>
        <v>0</v>
      </c>
      <c r="J76" s="91">
        <f t="shared" ref="J76:N76" si="20">SUM(J74:J75)</f>
        <v>0</v>
      </c>
      <c r="K76" s="312">
        <f t="shared" si="20"/>
        <v>0</v>
      </c>
      <c r="L76" s="159">
        <f t="shared" si="20"/>
        <v>0</v>
      </c>
      <c r="M76" s="120">
        <f t="shared" si="20"/>
        <v>0</v>
      </c>
      <c r="N76" s="121">
        <f t="shared" si="20"/>
        <v>0</v>
      </c>
    </row>
    <row r="77" spans="1:14" ht="21.75" thickBot="1" x14ac:dyDescent="0.4">
      <c r="A77" s="406" t="s">
        <v>100</v>
      </c>
      <c r="B77" s="407"/>
      <c r="C77" s="52">
        <f>C17+C19+C45+C59+C72+C76</f>
        <v>4074511.2899999996</v>
      </c>
      <c r="D77" s="52">
        <f>D17+D19+D45+D59+D72+D76</f>
        <v>770477.99840000004</v>
      </c>
      <c r="E77" s="137">
        <f>E17+E19+E45+E59+E72+E76</f>
        <v>4844989.2884000009</v>
      </c>
      <c r="F77" s="149">
        <f>F17+F19+F45+F59+F72+F76</f>
        <v>3755125.4399999995</v>
      </c>
      <c r="G77" s="149">
        <f t="shared" ref="G77:N77" si="21">G17+G19+G45+G59+G72+G76</f>
        <v>711504.19099999999</v>
      </c>
      <c r="H77" s="339">
        <f t="shared" si="21"/>
        <v>4466629.6310000001</v>
      </c>
      <c r="I77" s="304">
        <f t="shared" si="21"/>
        <v>286011.51</v>
      </c>
      <c r="J77" s="170">
        <f t="shared" si="21"/>
        <v>56776.745200000005</v>
      </c>
      <c r="K77" s="347">
        <f t="shared" si="21"/>
        <v>342788.25520000001</v>
      </c>
      <c r="L77" s="160">
        <f>L17+L19+L45+L59+L72+L76</f>
        <v>4041136.9499999997</v>
      </c>
      <c r="M77" s="160">
        <f t="shared" si="21"/>
        <v>768280.9362</v>
      </c>
      <c r="N77" s="354">
        <f t="shared" si="21"/>
        <v>4809417.8861999996</v>
      </c>
    </row>
    <row r="78" spans="1:14" ht="21.75" thickBot="1" x14ac:dyDescent="0.4">
      <c r="A78" s="406" t="s">
        <v>101</v>
      </c>
      <c r="B78" s="407"/>
      <c r="C78" s="52">
        <f t="shared" ref="C78:H78" si="22">C14+C15+C16+C19+C47+C51+C62</f>
        <v>3153920.4899999998</v>
      </c>
      <c r="D78" s="52">
        <f t="shared" si="22"/>
        <v>599244.89309999999</v>
      </c>
      <c r="E78" s="137">
        <f t="shared" si="22"/>
        <v>3753165.3831000002</v>
      </c>
      <c r="F78" s="149">
        <f t="shared" si="22"/>
        <v>3086705.8099999996</v>
      </c>
      <c r="G78" s="74">
        <f t="shared" si="22"/>
        <v>586474.10389999999</v>
      </c>
      <c r="H78" s="150">
        <f t="shared" si="22"/>
        <v>3673179.9139</v>
      </c>
      <c r="I78" s="170">
        <f t="shared" ref="I78:N78" si="23">I14+I15+I16+I19+I47+I51+I62</f>
        <v>33840.339999999997</v>
      </c>
      <c r="J78" s="102">
        <f t="shared" si="23"/>
        <v>7106.4714000000004</v>
      </c>
      <c r="K78" s="320">
        <f t="shared" si="23"/>
        <v>40946.811399999999</v>
      </c>
      <c r="L78" s="160">
        <f t="shared" si="23"/>
        <v>3120546.15</v>
      </c>
      <c r="M78" s="129">
        <f t="shared" si="23"/>
        <v>593580.57530000003</v>
      </c>
      <c r="N78" s="161">
        <f t="shared" si="23"/>
        <v>3714126.7252999996</v>
      </c>
    </row>
    <row r="81" spans="1:14" ht="21" x14ac:dyDescent="0.35">
      <c r="B81" s="2" t="s">
        <v>102</v>
      </c>
      <c r="C81" s="392" t="s">
        <v>103</v>
      </c>
      <c r="D81" s="392"/>
      <c r="E81" s="392"/>
      <c r="F81" s="392"/>
      <c r="G81" s="392"/>
      <c r="H81" s="392"/>
      <c r="I81" s="392"/>
      <c r="J81" s="392"/>
      <c r="K81" s="392"/>
      <c r="L81" s="392"/>
      <c r="M81" s="392"/>
      <c r="N81" s="392"/>
    </row>
    <row r="82" spans="1:14" ht="21" x14ac:dyDescent="0.35">
      <c r="A82" s="6"/>
      <c r="B82" s="1" t="s">
        <v>104</v>
      </c>
      <c r="C82" s="385" t="s">
        <v>105</v>
      </c>
      <c r="D82" s="385"/>
      <c r="E82" s="385"/>
      <c r="F82" s="385"/>
      <c r="G82" s="385"/>
      <c r="H82" s="385"/>
      <c r="I82" s="385"/>
      <c r="J82" s="385"/>
      <c r="K82" s="385"/>
      <c r="L82" s="385"/>
      <c r="M82" s="385"/>
      <c r="N82" s="385"/>
    </row>
    <row r="85" spans="1:14" ht="21" x14ac:dyDescent="0.35">
      <c r="B85" s="2" t="s">
        <v>106</v>
      </c>
      <c r="F85" s="105"/>
    </row>
    <row r="86" spans="1:14" ht="21" x14ac:dyDescent="0.35">
      <c r="A86" s="6"/>
      <c r="B86" s="1" t="s">
        <v>107</v>
      </c>
      <c r="C86" s="104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93" spans="1:14" s="2" customFormat="1" ht="63" customHeight="1" x14ac:dyDescent="0.35">
      <c r="B93" s="419"/>
      <c r="C93" s="419"/>
    </row>
  </sheetData>
  <mergeCells count="34">
    <mergeCell ref="C81:E81"/>
    <mergeCell ref="F81:H81"/>
    <mergeCell ref="I81:K81"/>
    <mergeCell ref="L81:N81"/>
    <mergeCell ref="C82:E82"/>
    <mergeCell ref="F82:H82"/>
    <mergeCell ref="I82:K82"/>
    <mergeCell ref="L82:N82"/>
    <mergeCell ref="A19:B19"/>
    <mergeCell ref="A20:E20"/>
    <mergeCell ref="A45:B45"/>
    <mergeCell ref="A46:E46"/>
    <mergeCell ref="A59:B59"/>
    <mergeCell ref="A2:B2"/>
    <mergeCell ref="A3:B3"/>
    <mergeCell ref="A4:B4"/>
    <mergeCell ref="A6:E6"/>
    <mergeCell ref="A7:E7"/>
    <mergeCell ref="F7:H8"/>
    <mergeCell ref="I7:K8"/>
    <mergeCell ref="L7:N8"/>
    <mergeCell ref="B93:C93"/>
    <mergeCell ref="A73:E73"/>
    <mergeCell ref="A76:B76"/>
    <mergeCell ref="A77:B77"/>
    <mergeCell ref="A78:B78"/>
    <mergeCell ref="A72:B72"/>
    <mergeCell ref="A9:A10"/>
    <mergeCell ref="B9:B10"/>
    <mergeCell ref="A12:E12"/>
    <mergeCell ref="A17:B17"/>
    <mergeCell ref="A18:E18"/>
    <mergeCell ref="A60:E60"/>
    <mergeCell ref="A8:E8"/>
  </mergeCells>
  <pageMargins left="0.7" right="0.7" top="0.75" bottom="0.75" header="0.3" footer="0.3"/>
  <pageSetup paperSize="9" scale="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370-ELIGIBIL</vt:lpstr>
      <vt:lpstr>NEELIGIBIL</vt:lpstr>
      <vt:lpstr>DEVIZ GENERAL</vt:lpstr>
      <vt:lpstr>'370-ELIGIBIL'!Print_Area</vt:lpstr>
      <vt:lpstr>'DEVIZ GENERAL'!Print_Area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Best Consulting</cp:lastModifiedBy>
  <cp:lastPrinted>2025-10-07T12:43:00Z</cp:lastPrinted>
  <dcterms:created xsi:type="dcterms:W3CDTF">2015-06-05T18:17:20Z</dcterms:created>
  <dcterms:modified xsi:type="dcterms:W3CDTF">2026-06-10T06:48:05Z</dcterms:modified>
</cp:coreProperties>
</file>