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NTINA OG 64\"/>
    </mc:Choice>
  </mc:AlternateContent>
  <bookViews>
    <workbookView xWindow="0" yWindow="0" windowWidth="2370" windowHeight="0" tabRatio="931" activeTab="2"/>
  </bookViews>
  <sheets>
    <sheet name="DG-centru " sheetId="1" r:id="rId1"/>
    <sheet name="DG-strazi" sheetId="2" r:id="rId2"/>
    <sheet name="DG-centru si strazi" sheetId="3" r:id="rId3"/>
    <sheet name="Sheet1" sheetId="4" r:id="rId4"/>
  </sheets>
  <definedNames>
    <definedName name="_xlnm.Print_Area" localSheetId="0">'DG-centru '!$A$1:$N$84</definedName>
    <definedName name="_xlnm.Print_Area" localSheetId="1">'DG-strazi'!$A$1:$N$88</definedName>
  </definedNames>
  <calcPr calcId="152511"/>
</workbook>
</file>

<file path=xl/calcChain.xml><?xml version="1.0" encoding="utf-8"?>
<calcChain xmlns="http://schemas.openxmlformats.org/spreadsheetml/2006/main">
  <c r="L79" i="4" l="1"/>
  <c r="I79" i="4"/>
  <c r="L77" i="4"/>
  <c r="K77" i="4"/>
  <c r="I77" i="4"/>
  <c r="N76" i="4"/>
  <c r="M76" i="4"/>
  <c r="K76" i="4"/>
  <c r="J76" i="4"/>
  <c r="N75" i="4"/>
  <c r="N77" i="4" s="1"/>
  <c r="M75" i="4"/>
  <c r="M77" i="4" s="1"/>
  <c r="K75" i="4"/>
  <c r="J75" i="4"/>
  <c r="J77" i="4" s="1"/>
  <c r="K72" i="4"/>
  <c r="J72" i="4"/>
  <c r="I72" i="4"/>
  <c r="L71" i="4"/>
  <c r="L70" i="4"/>
  <c r="L72" i="4" s="1"/>
  <c r="M69" i="4"/>
  <c r="M68" i="4"/>
  <c r="M67" i="4"/>
  <c r="M66" i="4"/>
  <c r="M65" i="4"/>
  <c r="M64" i="4"/>
  <c r="N62" i="4"/>
  <c r="M62" i="4"/>
  <c r="K62" i="4"/>
  <c r="J62" i="4"/>
  <c r="N58" i="4"/>
  <c r="L58" i="4"/>
  <c r="L63" i="4" s="1"/>
  <c r="J58" i="4"/>
  <c r="I58" i="4"/>
  <c r="N57" i="4"/>
  <c r="M57" i="4"/>
  <c r="K57" i="4"/>
  <c r="J57" i="4"/>
  <c r="N56" i="4"/>
  <c r="M56" i="4"/>
  <c r="K56" i="4"/>
  <c r="J56" i="4"/>
  <c r="N55" i="4"/>
  <c r="M55" i="4"/>
  <c r="K55" i="4"/>
  <c r="J55" i="4"/>
  <c r="N54" i="4"/>
  <c r="M54" i="4"/>
  <c r="K54" i="4"/>
  <c r="J54" i="4"/>
  <c r="N53" i="4"/>
  <c r="M53" i="4"/>
  <c r="K53" i="4"/>
  <c r="J53" i="4"/>
  <c r="N52" i="4"/>
  <c r="M52" i="4"/>
  <c r="M58" i="4" s="1"/>
  <c r="K52" i="4"/>
  <c r="K58" i="4" s="1"/>
  <c r="J52" i="4"/>
  <c r="N48" i="4"/>
  <c r="M48" i="4"/>
  <c r="J48" i="4"/>
  <c r="K48" i="4" s="1"/>
  <c r="N47" i="4"/>
  <c r="M47" i="4"/>
  <c r="J47" i="4"/>
  <c r="K47" i="4" s="1"/>
  <c r="N46" i="4"/>
  <c r="M46" i="4"/>
  <c r="J46" i="4"/>
  <c r="K46" i="4" s="1"/>
  <c r="K45" i="4" s="1"/>
  <c r="K44" i="4" s="1"/>
  <c r="N45" i="4"/>
  <c r="N44" i="4" s="1"/>
  <c r="M45" i="4"/>
  <c r="M44" i="4" s="1"/>
  <c r="L45" i="4"/>
  <c r="J45" i="4"/>
  <c r="J44" i="4" s="1"/>
  <c r="I45" i="4"/>
  <c r="I44" i="4" s="1"/>
  <c r="L44" i="4"/>
  <c r="N43" i="4"/>
  <c r="N41" i="4" s="1"/>
  <c r="M43" i="4"/>
  <c r="M41" i="4" s="1"/>
  <c r="I43" i="4"/>
  <c r="N42" i="4"/>
  <c r="M42" i="4"/>
  <c r="J42" i="4"/>
  <c r="L41" i="4"/>
  <c r="M40" i="4"/>
  <c r="N40" i="4" s="1"/>
  <c r="K40" i="4"/>
  <c r="J40" i="4"/>
  <c r="M39" i="4"/>
  <c r="L39" i="4"/>
  <c r="N39" i="4" s="1"/>
  <c r="I39" i="4"/>
  <c r="L38" i="4"/>
  <c r="M38" i="4" s="1"/>
  <c r="N38" i="4" s="1"/>
  <c r="K38" i="4"/>
  <c r="J38" i="4"/>
  <c r="I38" i="4"/>
  <c r="M37" i="4"/>
  <c r="M33" i="4" s="1"/>
  <c r="L37" i="4"/>
  <c r="N37" i="4" s="1"/>
  <c r="I37" i="4"/>
  <c r="N36" i="4"/>
  <c r="M36" i="4"/>
  <c r="J36" i="4"/>
  <c r="K36" i="4" s="1"/>
  <c r="N35" i="4"/>
  <c r="M35" i="4"/>
  <c r="J35" i="4"/>
  <c r="K35" i="4" s="1"/>
  <c r="N34" i="4"/>
  <c r="M34" i="4"/>
  <c r="J34" i="4"/>
  <c r="M32" i="4"/>
  <c r="N32" i="4" s="1"/>
  <c r="K32" i="4"/>
  <c r="J32" i="4"/>
  <c r="M31" i="4"/>
  <c r="N31" i="4" s="1"/>
  <c r="K31" i="4"/>
  <c r="J31" i="4"/>
  <c r="M30" i="4"/>
  <c r="N30" i="4" s="1"/>
  <c r="K30" i="4"/>
  <c r="J30" i="4"/>
  <c r="M29" i="4"/>
  <c r="N29" i="4" s="1"/>
  <c r="K29" i="4"/>
  <c r="J29" i="4"/>
  <c r="M28" i="4"/>
  <c r="N28" i="4" s="1"/>
  <c r="K28" i="4"/>
  <c r="J28" i="4"/>
  <c r="M27" i="4"/>
  <c r="N27" i="4" s="1"/>
  <c r="K27" i="4"/>
  <c r="J27" i="4"/>
  <c r="K26" i="4"/>
  <c r="J26" i="4"/>
  <c r="M20" i="4"/>
  <c r="L20" i="4"/>
  <c r="I20" i="4"/>
  <c r="N19" i="4"/>
  <c r="M19" i="4"/>
  <c r="J19" i="4"/>
  <c r="K19" i="4" s="1"/>
  <c r="N18" i="4"/>
  <c r="M18" i="4"/>
  <c r="J18" i="4"/>
  <c r="K18" i="4" s="1"/>
  <c r="N17" i="4"/>
  <c r="N79" i="4" s="1"/>
  <c r="M17" i="4"/>
  <c r="M79" i="4" s="1"/>
  <c r="J17" i="4"/>
  <c r="J79" i="4" s="1"/>
  <c r="N16" i="4"/>
  <c r="N20" i="4" s="1"/>
  <c r="M16" i="4"/>
  <c r="J16" i="4"/>
  <c r="J20" i="4" s="1"/>
  <c r="N26" i="4" l="1"/>
  <c r="L78" i="4"/>
  <c r="N33" i="4"/>
  <c r="M63" i="4"/>
  <c r="N63" i="4" s="1"/>
  <c r="M26" i="4"/>
  <c r="M49" i="4" s="1"/>
  <c r="K16" i="4"/>
  <c r="K20" i="4" s="1"/>
  <c r="K17" i="4"/>
  <c r="K79" i="4" s="1"/>
  <c r="L33" i="4"/>
  <c r="L49" i="4" s="1"/>
  <c r="K34" i="4"/>
  <c r="J37" i="4"/>
  <c r="J33" i="4" s="1"/>
  <c r="J39" i="4"/>
  <c r="K39" i="4" s="1"/>
  <c r="K42" i="4"/>
  <c r="J43" i="4"/>
  <c r="K43" i="4" s="1"/>
  <c r="I33" i="4"/>
  <c r="I49" i="4" s="1"/>
  <c r="I78" i="4" s="1"/>
  <c r="I41" i="4"/>
  <c r="M71" i="4"/>
  <c r="N71" i="4" s="1"/>
  <c r="M70" i="4"/>
  <c r="N70" i="4" s="1"/>
  <c r="M62" i="3"/>
  <c r="N62" i="3" s="1"/>
  <c r="K62" i="3"/>
  <c r="J62" i="3"/>
  <c r="K58" i="3"/>
  <c r="J58" i="3"/>
  <c r="K53" i="3"/>
  <c r="K54" i="3"/>
  <c r="K55" i="3"/>
  <c r="K56" i="3"/>
  <c r="K57" i="3"/>
  <c r="K52" i="3"/>
  <c r="J53" i="3"/>
  <c r="J54" i="3"/>
  <c r="J55" i="3"/>
  <c r="J56" i="3"/>
  <c r="J57" i="3"/>
  <c r="J52" i="3"/>
  <c r="I58" i="3"/>
  <c r="I79" i="3"/>
  <c r="J49" i="4" l="1"/>
  <c r="J78" i="4" s="1"/>
  <c r="N72" i="4"/>
  <c r="N49" i="4"/>
  <c r="N78" i="4" s="1"/>
  <c r="K41" i="4"/>
  <c r="K37" i="4"/>
  <c r="M72" i="4"/>
  <c r="M78" i="4" s="1"/>
  <c r="K33" i="4"/>
  <c r="K49" i="4" s="1"/>
  <c r="K78" i="4" s="1"/>
  <c r="J41" i="4"/>
  <c r="L71" i="3"/>
  <c r="L70" i="3"/>
  <c r="L39" i="3"/>
  <c r="L38" i="3"/>
  <c r="L37" i="3"/>
  <c r="I43" i="3"/>
  <c r="I39" i="3"/>
  <c r="I38" i="3"/>
  <c r="I37" i="3"/>
  <c r="L79" i="3" l="1"/>
  <c r="M77" i="3"/>
  <c r="L77" i="3"/>
  <c r="I77" i="3"/>
  <c r="N76" i="3"/>
  <c r="M76" i="3"/>
  <c r="K76" i="3"/>
  <c r="J76" i="3"/>
  <c r="N75" i="3"/>
  <c r="N77" i="3" s="1"/>
  <c r="M75" i="3"/>
  <c r="K75" i="3"/>
  <c r="K77" i="3" s="1"/>
  <c r="J75" i="3"/>
  <c r="J77" i="3" s="1"/>
  <c r="M71" i="3"/>
  <c r="N71" i="3" s="1"/>
  <c r="M70" i="3"/>
  <c r="N70" i="3" s="1"/>
  <c r="M69" i="3"/>
  <c r="M65" i="3"/>
  <c r="L58" i="3"/>
  <c r="L63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48" i="3"/>
  <c r="N48" i="3" s="1"/>
  <c r="J48" i="3"/>
  <c r="K48" i="3" s="1"/>
  <c r="M47" i="3"/>
  <c r="N47" i="3" s="1"/>
  <c r="J47" i="3"/>
  <c r="K47" i="3" s="1"/>
  <c r="M46" i="3"/>
  <c r="J46" i="3"/>
  <c r="L45" i="3"/>
  <c r="L44" i="3" s="1"/>
  <c r="I45" i="3"/>
  <c r="I44" i="3" s="1"/>
  <c r="M43" i="3"/>
  <c r="N43" i="3" s="1"/>
  <c r="J43" i="3"/>
  <c r="J41" i="3" s="1"/>
  <c r="M42" i="3"/>
  <c r="N42" i="3" s="1"/>
  <c r="J42" i="3"/>
  <c r="K42" i="3" s="1"/>
  <c r="L41" i="3"/>
  <c r="I41" i="3"/>
  <c r="M40" i="3"/>
  <c r="N40" i="3" s="1"/>
  <c r="J40" i="3"/>
  <c r="K40" i="3" s="1"/>
  <c r="M39" i="3"/>
  <c r="N39" i="3" s="1"/>
  <c r="J39" i="3"/>
  <c r="K39" i="3" s="1"/>
  <c r="M38" i="3"/>
  <c r="N38" i="3" s="1"/>
  <c r="J38" i="3"/>
  <c r="K38" i="3" s="1"/>
  <c r="M37" i="3"/>
  <c r="N37" i="3" s="1"/>
  <c r="J37" i="3"/>
  <c r="K37" i="3" s="1"/>
  <c r="M36" i="3"/>
  <c r="J36" i="3"/>
  <c r="K36" i="3" s="1"/>
  <c r="M35" i="3"/>
  <c r="N35" i="3" s="1"/>
  <c r="J35" i="3"/>
  <c r="K35" i="3" s="1"/>
  <c r="M34" i="3"/>
  <c r="N34" i="3" s="1"/>
  <c r="J34" i="3"/>
  <c r="L33" i="3"/>
  <c r="I33" i="3"/>
  <c r="M32" i="3"/>
  <c r="N32" i="3" s="1"/>
  <c r="J32" i="3"/>
  <c r="K32" i="3" s="1"/>
  <c r="M31" i="3"/>
  <c r="N31" i="3" s="1"/>
  <c r="J31" i="3"/>
  <c r="K31" i="3" s="1"/>
  <c r="M30" i="3"/>
  <c r="N30" i="3" s="1"/>
  <c r="J30" i="3"/>
  <c r="K30" i="3" s="1"/>
  <c r="M29" i="3"/>
  <c r="N29" i="3" s="1"/>
  <c r="J29" i="3"/>
  <c r="K29" i="3" s="1"/>
  <c r="M28" i="3"/>
  <c r="J28" i="3"/>
  <c r="M27" i="3"/>
  <c r="N27" i="3" s="1"/>
  <c r="J27" i="3"/>
  <c r="K27" i="3" s="1"/>
  <c r="L20" i="3"/>
  <c r="I20" i="3"/>
  <c r="M19" i="3"/>
  <c r="N19" i="3" s="1"/>
  <c r="J19" i="3"/>
  <c r="K19" i="3" s="1"/>
  <c r="M18" i="3"/>
  <c r="N18" i="3" s="1"/>
  <c r="J18" i="3"/>
  <c r="K18" i="3" s="1"/>
  <c r="M17" i="3"/>
  <c r="N17" i="3" s="1"/>
  <c r="J17" i="3"/>
  <c r="K17" i="3" s="1"/>
  <c r="M16" i="3"/>
  <c r="J16" i="3"/>
  <c r="P82" i="2"/>
  <c r="L78" i="2"/>
  <c r="L67" i="2" s="1"/>
  <c r="M67" i="2" s="1"/>
  <c r="N67" i="2" s="1"/>
  <c r="I78" i="2"/>
  <c r="I66" i="2" s="1"/>
  <c r="T77" i="2"/>
  <c r="U77" i="2" s="1"/>
  <c r="L76" i="2"/>
  <c r="I76" i="2"/>
  <c r="N75" i="2"/>
  <c r="M75" i="2"/>
  <c r="K75" i="2"/>
  <c r="J75" i="2"/>
  <c r="N74" i="2"/>
  <c r="N76" i="2" s="1"/>
  <c r="M74" i="2"/>
  <c r="M76" i="2" s="1"/>
  <c r="K74" i="2"/>
  <c r="K76" i="2" s="1"/>
  <c r="J74" i="2"/>
  <c r="J76" i="2" s="1"/>
  <c r="M70" i="2"/>
  <c r="N70" i="2" s="1"/>
  <c r="J70" i="2"/>
  <c r="K70" i="2" s="1"/>
  <c r="M69" i="2"/>
  <c r="N69" i="2" s="1"/>
  <c r="J69" i="2"/>
  <c r="K69" i="2" s="1"/>
  <c r="M68" i="2"/>
  <c r="N68" i="2" s="1"/>
  <c r="K68" i="2"/>
  <c r="J68" i="2"/>
  <c r="I67" i="2"/>
  <c r="M64" i="2"/>
  <c r="N64" i="2" s="1"/>
  <c r="J64" i="2"/>
  <c r="L62" i="2"/>
  <c r="L60" i="2" s="1"/>
  <c r="M61" i="2"/>
  <c r="N61" i="2" s="1"/>
  <c r="K61" i="2"/>
  <c r="J61" i="2"/>
  <c r="L57" i="2"/>
  <c r="I57" i="2"/>
  <c r="I62" i="2" s="1"/>
  <c r="M56" i="2"/>
  <c r="N56" i="2" s="1"/>
  <c r="J56" i="2"/>
  <c r="K56" i="2" s="1"/>
  <c r="M55" i="2"/>
  <c r="N55" i="2" s="1"/>
  <c r="J55" i="2"/>
  <c r="K55" i="2" s="1"/>
  <c r="M54" i="2"/>
  <c r="N54" i="2" s="1"/>
  <c r="J54" i="2"/>
  <c r="K54" i="2" s="1"/>
  <c r="M53" i="2"/>
  <c r="N53" i="2" s="1"/>
  <c r="J53" i="2"/>
  <c r="K53" i="2" s="1"/>
  <c r="M52" i="2"/>
  <c r="N52" i="2" s="1"/>
  <c r="J52" i="2"/>
  <c r="K52" i="2" s="1"/>
  <c r="M51" i="2"/>
  <c r="N51" i="2" s="1"/>
  <c r="J51" i="2"/>
  <c r="J57" i="2" s="1"/>
  <c r="M47" i="2"/>
  <c r="N47" i="2" s="1"/>
  <c r="J47" i="2"/>
  <c r="K47" i="2" s="1"/>
  <c r="U46" i="2"/>
  <c r="M46" i="2"/>
  <c r="N46" i="2" s="1"/>
  <c r="K46" i="2"/>
  <c r="J46" i="2"/>
  <c r="N45" i="2"/>
  <c r="M45" i="2"/>
  <c r="K45" i="2"/>
  <c r="K44" i="2" s="1"/>
  <c r="K43" i="2" s="1"/>
  <c r="J45" i="2"/>
  <c r="M44" i="2"/>
  <c r="M43" i="2" s="1"/>
  <c r="L44" i="2"/>
  <c r="L43" i="2" s="1"/>
  <c r="J44" i="2"/>
  <c r="J43" i="2" s="1"/>
  <c r="I44" i="2"/>
  <c r="I43" i="2"/>
  <c r="Q43" i="2" s="1"/>
  <c r="U42" i="2"/>
  <c r="V42" i="2" s="1"/>
  <c r="U49" i="2" s="1"/>
  <c r="M42" i="2"/>
  <c r="N42" i="2" s="1"/>
  <c r="J42" i="2"/>
  <c r="K42" i="2" s="1"/>
  <c r="U41" i="2"/>
  <c r="V41" i="2" s="1"/>
  <c r="U48" i="2" s="1"/>
  <c r="M41" i="2"/>
  <c r="M40" i="2" s="1"/>
  <c r="J41" i="2"/>
  <c r="K41" i="2" s="1"/>
  <c r="K40" i="2" s="1"/>
  <c r="Q40" i="2"/>
  <c r="L40" i="2"/>
  <c r="I40" i="2"/>
  <c r="M39" i="2"/>
  <c r="N39" i="2" s="1"/>
  <c r="J39" i="2"/>
  <c r="K39" i="2" s="1"/>
  <c r="M38" i="2"/>
  <c r="N38" i="2" s="1"/>
  <c r="J38" i="2"/>
  <c r="K38" i="2" s="1"/>
  <c r="M37" i="2"/>
  <c r="N37" i="2" s="1"/>
  <c r="J37" i="2"/>
  <c r="K37" i="2" s="1"/>
  <c r="M36" i="2"/>
  <c r="N36" i="2" s="1"/>
  <c r="J36" i="2"/>
  <c r="K36" i="2" s="1"/>
  <c r="M35" i="2"/>
  <c r="N35" i="2" s="1"/>
  <c r="J35" i="2"/>
  <c r="K35" i="2" s="1"/>
  <c r="M34" i="2"/>
  <c r="N34" i="2" s="1"/>
  <c r="J34" i="2"/>
  <c r="K34" i="2" s="1"/>
  <c r="M33" i="2"/>
  <c r="M32" i="2" s="1"/>
  <c r="J33" i="2"/>
  <c r="K33" i="2" s="1"/>
  <c r="L32" i="2"/>
  <c r="I32" i="2"/>
  <c r="Q32" i="2" s="1"/>
  <c r="S39" i="2" s="1"/>
  <c r="M31" i="2"/>
  <c r="N31" i="2" s="1"/>
  <c r="J31" i="2"/>
  <c r="K31" i="2" s="1"/>
  <c r="M30" i="2"/>
  <c r="N30" i="2" s="1"/>
  <c r="J30" i="2"/>
  <c r="K30" i="2" s="1"/>
  <c r="M29" i="2"/>
  <c r="N29" i="2" s="1"/>
  <c r="J29" i="2"/>
  <c r="K29" i="2" s="1"/>
  <c r="M28" i="2"/>
  <c r="N28" i="2" s="1"/>
  <c r="J28" i="2"/>
  <c r="K28" i="2" s="1"/>
  <c r="M27" i="2"/>
  <c r="N27" i="2" s="1"/>
  <c r="K27" i="2"/>
  <c r="J27" i="2"/>
  <c r="M26" i="2"/>
  <c r="M25" i="2" s="1"/>
  <c r="J26" i="2"/>
  <c r="J25" i="2" s="1"/>
  <c r="L25" i="2"/>
  <c r="I25" i="2"/>
  <c r="I48" i="2" s="1"/>
  <c r="L19" i="2"/>
  <c r="J19" i="2"/>
  <c r="I19" i="2"/>
  <c r="N18" i="2"/>
  <c r="M18" i="2"/>
  <c r="K18" i="2"/>
  <c r="J18" i="2"/>
  <c r="M17" i="2"/>
  <c r="K17" i="2"/>
  <c r="J17" i="2"/>
  <c r="N16" i="2"/>
  <c r="M16" i="2"/>
  <c r="K16" i="2"/>
  <c r="J16" i="2"/>
  <c r="J78" i="2" s="1"/>
  <c r="M15" i="2"/>
  <c r="M19" i="2" s="1"/>
  <c r="J15" i="2"/>
  <c r="K15" i="2" s="1"/>
  <c r="K19" i="2" s="1"/>
  <c r="J20" i="3" l="1"/>
  <c r="M45" i="3"/>
  <c r="M44" i="3" s="1"/>
  <c r="M20" i="3"/>
  <c r="J26" i="3"/>
  <c r="N41" i="3"/>
  <c r="M78" i="2"/>
  <c r="L66" i="2"/>
  <c r="M66" i="2" s="1"/>
  <c r="N66" i="2" s="1"/>
  <c r="L65" i="2"/>
  <c r="V48" i="2"/>
  <c r="M66" i="3"/>
  <c r="M58" i="3"/>
  <c r="M68" i="3"/>
  <c r="M33" i="3"/>
  <c r="N36" i="3"/>
  <c r="N33" i="3" s="1"/>
  <c r="M26" i="3"/>
  <c r="J45" i="3"/>
  <c r="J44" i="3" s="1"/>
  <c r="I49" i="3"/>
  <c r="J33" i="3"/>
  <c r="L49" i="3"/>
  <c r="N58" i="3"/>
  <c r="M63" i="3"/>
  <c r="K16" i="3"/>
  <c r="K20" i="3" s="1"/>
  <c r="K28" i="3"/>
  <c r="K26" i="3" s="1"/>
  <c r="K43" i="3"/>
  <c r="K41" i="3" s="1"/>
  <c r="K46" i="3"/>
  <c r="K45" i="3" s="1"/>
  <c r="K44" i="3" s="1"/>
  <c r="M41" i="3"/>
  <c r="N16" i="3"/>
  <c r="N20" i="3" s="1"/>
  <c r="N28" i="3"/>
  <c r="N26" i="3" s="1"/>
  <c r="K34" i="3"/>
  <c r="K33" i="3" s="1"/>
  <c r="N46" i="3"/>
  <c r="N45" i="3" s="1"/>
  <c r="N44" i="3" s="1"/>
  <c r="J79" i="3"/>
  <c r="M67" i="3"/>
  <c r="M79" i="3"/>
  <c r="K67" i="2"/>
  <c r="Q69" i="2"/>
  <c r="Q48" i="2"/>
  <c r="N44" i="2"/>
  <c r="N43" i="2" s="1"/>
  <c r="N57" i="2"/>
  <c r="L48" i="2"/>
  <c r="K32" i="2"/>
  <c r="J66" i="2"/>
  <c r="K66" i="2" s="1"/>
  <c r="V68" i="2"/>
  <c r="V69" i="2"/>
  <c r="V70" i="2" s="1"/>
  <c r="M48" i="2"/>
  <c r="I60" i="2"/>
  <c r="K62" i="2"/>
  <c r="K60" i="2" s="1"/>
  <c r="J62" i="2"/>
  <c r="J60" i="2" s="1"/>
  <c r="N15" i="2"/>
  <c r="N33" i="2"/>
  <c r="N32" i="2" s="1"/>
  <c r="N17" i="2"/>
  <c r="N78" i="2" s="1"/>
  <c r="T29" i="2"/>
  <c r="U29" i="2" s="1"/>
  <c r="V32" i="2" s="1"/>
  <c r="J40" i="2"/>
  <c r="S20" i="2"/>
  <c r="K26" i="2"/>
  <c r="K25" i="2" s="1"/>
  <c r="N41" i="2"/>
  <c r="N40" i="2" s="1"/>
  <c r="L63" i="2"/>
  <c r="L71" i="2" s="1"/>
  <c r="I65" i="2"/>
  <c r="M57" i="2"/>
  <c r="N26" i="2"/>
  <c r="N25" i="2" s="1"/>
  <c r="J32" i="2"/>
  <c r="J48" i="2" s="1"/>
  <c r="M62" i="2"/>
  <c r="N62" i="2" s="1"/>
  <c r="N60" i="2" s="1"/>
  <c r="K64" i="2"/>
  <c r="M65" i="2"/>
  <c r="M63" i="2" s="1"/>
  <c r="J67" i="2"/>
  <c r="K51" i="2"/>
  <c r="K57" i="2" s="1"/>
  <c r="J49" i="3" l="1"/>
  <c r="M60" i="2"/>
  <c r="M71" i="2" s="1"/>
  <c r="M77" i="2" s="1"/>
  <c r="L72" i="3"/>
  <c r="L78" i="3" s="1"/>
  <c r="N63" i="3"/>
  <c r="J72" i="3"/>
  <c r="N49" i="3"/>
  <c r="M49" i="3"/>
  <c r="K49" i="3"/>
  <c r="N79" i="3"/>
  <c r="M64" i="3"/>
  <c r="M72" i="3" s="1"/>
  <c r="K79" i="3"/>
  <c r="I72" i="3"/>
  <c r="I78" i="3" s="1"/>
  <c r="L77" i="2"/>
  <c r="J65" i="2"/>
  <c r="J63" i="2" s="1"/>
  <c r="J71" i="2" s="1"/>
  <c r="J77" i="2" s="1"/>
  <c r="I63" i="2"/>
  <c r="I71" i="2" s="1"/>
  <c r="I77" i="2" s="1"/>
  <c r="N19" i="2"/>
  <c r="K48" i="2"/>
  <c r="N65" i="2"/>
  <c r="N63" i="2" s="1"/>
  <c r="N71" i="2" s="1"/>
  <c r="K78" i="2"/>
  <c r="N48" i="2"/>
  <c r="Q60" i="2"/>
  <c r="J78" i="3" l="1"/>
  <c r="N72" i="3"/>
  <c r="N78" i="3" s="1"/>
  <c r="M78" i="3"/>
  <c r="K72" i="3"/>
  <c r="K78" i="3" s="1"/>
  <c r="U78" i="2"/>
  <c r="S70" i="2"/>
  <c r="S77" i="2"/>
  <c r="S62" i="2" s="1"/>
  <c r="S64" i="2" s="1"/>
  <c r="K65" i="2"/>
  <c r="K63" i="2" s="1"/>
  <c r="N77" i="2"/>
  <c r="R83" i="2"/>
  <c r="P78" i="2"/>
  <c r="K71" i="2" l="1"/>
  <c r="K77" i="2" s="1"/>
  <c r="Q15" i="2"/>
  <c r="R82" i="2" l="1"/>
  <c r="S81" i="2"/>
  <c r="T73" i="2"/>
  <c r="T70" i="2" s="1"/>
  <c r="P77" i="2"/>
  <c r="L32" i="1" l="1"/>
  <c r="U46" i="1"/>
  <c r="V44" i="1"/>
  <c r="U51" i="1" s="1"/>
  <c r="V43" i="1"/>
  <c r="U50" i="1" s="1"/>
  <c r="V42" i="1"/>
  <c r="U44" i="1"/>
  <c r="U43" i="1"/>
  <c r="U41" i="1"/>
  <c r="L78" i="1" l="1"/>
  <c r="N76" i="1"/>
  <c r="M76" i="1"/>
  <c r="L76" i="1"/>
  <c r="N75" i="1"/>
  <c r="M75" i="1"/>
  <c r="N74" i="1"/>
  <c r="M74" i="1"/>
  <c r="N70" i="1"/>
  <c r="M70" i="1"/>
  <c r="M69" i="1"/>
  <c r="N69" i="1" s="1"/>
  <c r="M68" i="1"/>
  <c r="N68" i="1" s="1"/>
  <c r="L67" i="1"/>
  <c r="M67" i="1" s="1"/>
  <c r="N67" i="1" s="1"/>
  <c r="L66" i="1"/>
  <c r="L65" i="1"/>
  <c r="N64" i="1"/>
  <c r="M64" i="1"/>
  <c r="M61" i="1"/>
  <c r="N61" i="1" s="1"/>
  <c r="L57" i="1"/>
  <c r="L62" i="1" s="1"/>
  <c r="N56" i="1"/>
  <c r="M56" i="1"/>
  <c r="M55" i="1"/>
  <c r="N55" i="1" s="1"/>
  <c r="M54" i="1"/>
  <c r="N54" i="1" s="1"/>
  <c r="M53" i="1"/>
  <c r="N53" i="1" s="1"/>
  <c r="M52" i="1"/>
  <c r="N52" i="1" s="1"/>
  <c r="M51" i="1"/>
  <c r="N51" i="1" s="1"/>
  <c r="M47" i="1"/>
  <c r="N47" i="1" s="1"/>
  <c r="M46" i="1"/>
  <c r="N46" i="1" s="1"/>
  <c r="M45" i="1"/>
  <c r="N45" i="1" s="1"/>
  <c r="L44" i="1"/>
  <c r="L43" i="1" s="1"/>
  <c r="M42" i="1"/>
  <c r="N42" i="1" s="1"/>
  <c r="M41" i="1"/>
  <c r="N41" i="1" s="1"/>
  <c r="L40" i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N31" i="1"/>
  <c r="M31" i="1"/>
  <c r="M30" i="1"/>
  <c r="N30" i="1" s="1"/>
  <c r="M29" i="1"/>
  <c r="N29" i="1" s="1"/>
  <c r="N28" i="1"/>
  <c r="M28" i="1"/>
  <c r="N27" i="1"/>
  <c r="M27" i="1"/>
  <c r="M26" i="1"/>
  <c r="N26" i="1" s="1"/>
  <c r="N25" i="1" s="1"/>
  <c r="L25" i="1"/>
  <c r="L19" i="1"/>
  <c r="M18" i="1"/>
  <c r="N18" i="1" s="1"/>
  <c r="M17" i="1"/>
  <c r="N17" i="1" s="1"/>
  <c r="N16" i="1"/>
  <c r="M16" i="1"/>
  <c r="N15" i="1"/>
  <c r="M15" i="1"/>
  <c r="M19" i="1" s="1"/>
  <c r="U42" i="1"/>
  <c r="U49" i="1" s="1"/>
  <c r="V41" i="1"/>
  <c r="U48" i="1" s="1"/>
  <c r="V48" i="1" s="1"/>
  <c r="N44" i="1" l="1"/>
  <c r="M44" i="1"/>
  <c r="M43" i="1" s="1"/>
  <c r="L48" i="1"/>
  <c r="N40" i="1"/>
  <c r="M40" i="1"/>
  <c r="M32" i="1"/>
  <c r="N32" i="1"/>
  <c r="M25" i="1"/>
  <c r="N57" i="1"/>
  <c r="M78" i="1"/>
  <c r="L63" i="1"/>
  <c r="L60" i="1"/>
  <c r="M62" i="1"/>
  <c r="N62" i="1" s="1"/>
  <c r="N60" i="1" s="1"/>
  <c r="M60" i="1"/>
  <c r="N19" i="1"/>
  <c r="N43" i="1"/>
  <c r="N48" i="1" s="1"/>
  <c r="N78" i="1"/>
  <c r="M57" i="1"/>
  <c r="M65" i="1"/>
  <c r="N65" i="1"/>
  <c r="M66" i="1"/>
  <c r="N66" i="1" s="1"/>
  <c r="I25" i="1"/>
  <c r="T29" i="1" s="1"/>
  <c r="U29" i="1" s="1"/>
  <c r="V32" i="1" s="1"/>
  <c r="M48" i="1" l="1"/>
  <c r="L71" i="1"/>
  <c r="L77" i="1" s="1"/>
  <c r="N63" i="1"/>
  <c r="N71" i="1" s="1"/>
  <c r="N77" i="1" s="1"/>
  <c r="M63" i="1"/>
  <c r="M71" i="1" s="1"/>
  <c r="M77" i="1" s="1"/>
  <c r="I40" i="1"/>
  <c r="I44" i="1" l="1"/>
  <c r="P82" i="1" l="1"/>
  <c r="I76" i="1"/>
  <c r="K75" i="1"/>
  <c r="J75" i="1"/>
  <c r="K74" i="1"/>
  <c r="J74" i="1"/>
  <c r="J70" i="1"/>
  <c r="K70" i="1" s="1"/>
  <c r="J69" i="1"/>
  <c r="K69" i="1" s="1"/>
  <c r="J68" i="1"/>
  <c r="K68" i="1" s="1"/>
  <c r="J64" i="1"/>
  <c r="K64" i="1" s="1"/>
  <c r="J61" i="1"/>
  <c r="K61" i="1" s="1"/>
  <c r="J56" i="1"/>
  <c r="K56" i="1" s="1"/>
  <c r="J55" i="1"/>
  <c r="K55" i="1" s="1"/>
  <c r="J54" i="1"/>
  <c r="K54" i="1" s="1"/>
  <c r="J53" i="1"/>
  <c r="K53" i="1" s="1"/>
  <c r="J52" i="1"/>
  <c r="K52" i="1" s="1"/>
  <c r="J47" i="1"/>
  <c r="K47" i="1" s="1"/>
  <c r="J46" i="1"/>
  <c r="K46" i="1" s="1"/>
  <c r="J45" i="1"/>
  <c r="I43" i="1"/>
  <c r="J42" i="1"/>
  <c r="K42" i="1" s="1"/>
  <c r="J41" i="1"/>
  <c r="K41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I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I19" i="1"/>
  <c r="J18" i="1"/>
  <c r="K18" i="1" s="1"/>
  <c r="J17" i="1"/>
  <c r="K17" i="1" s="1"/>
  <c r="J16" i="1"/>
  <c r="K16" i="1" s="1"/>
  <c r="J15" i="1"/>
  <c r="K15" i="1" s="1"/>
  <c r="K76" i="1" l="1"/>
  <c r="J76" i="1"/>
  <c r="J51" i="1"/>
  <c r="K51" i="1" s="1"/>
  <c r="J44" i="1"/>
  <c r="J43" i="1" s="1"/>
  <c r="J40" i="1"/>
  <c r="S20" i="1"/>
  <c r="J32" i="1"/>
  <c r="K45" i="1"/>
  <c r="K44" i="1" s="1"/>
  <c r="K43" i="1" s="1"/>
  <c r="I48" i="1"/>
  <c r="V69" i="1"/>
  <c r="V70" i="1" s="1"/>
  <c r="V68" i="1"/>
  <c r="K19" i="1"/>
  <c r="K32" i="1"/>
  <c r="K25" i="1"/>
  <c r="J19" i="1"/>
  <c r="K40" i="1"/>
  <c r="J25" i="1"/>
  <c r="J48" i="1" l="1"/>
  <c r="K48" i="1"/>
  <c r="T77" i="1" l="1"/>
  <c r="U77" i="1" s="1"/>
  <c r="Q48" i="1" l="1"/>
  <c r="Q43" i="1" l="1"/>
  <c r="I78" i="1"/>
  <c r="I57" i="1"/>
  <c r="K78" i="1" l="1"/>
  <c r="K57" i="1"/>
  <c r="Q69" i="1"/>
  <c r="I62" i="1"/>
  <c r="Q40" i="1"/>
  <c r="Q32" i="1"/>
  <c r="I66" i="1"/>
  <c r="I67" i="1"/>
  <c r="I65" i="1"/>
  <c r="J78" i="1"/>
  <c r="J57" i="1"/>
  <c r="S39" i="1" l="1"/>
  <c r="J66" i="1"/>
  <c r="K66" i="1" s="1"/>
  <c r="I63" i="1"/>
  <c r="J65" i="1"/>
  <c r="K65" i="1" s="1"/>
  <c r="I60" i="1"/>
  <c r="J62" i="1"/>
  <c r="J60" i="1" s="1"/>
  <c r="J67" i="1"/>
  <c r="K67" i="1" s="1"/>
  <c r="R83" i="1"/>
  <c r="P78" i="1"/>
  <c r="J63" i="1" l="1"/>
  <c r="J71" i="1" s="1"/>
  <c r="J77" i="1" s="1"/>
  <c r="K62" i="1"/>
  <c r="K60" i="1" s="1"/>
  <c r="I71" i="1"/>
  <c r="I77" i="1" s="1"/>
  <c r="Q60" i="1"/>
  <c r="K63" i="1"/>
  <c r="Q15" i="1" s="1"/>
  <c r="S70" i="1" l="1"/>
  <c r="S77" i="1"/>
  <c r="S62" i="1" s="1"/>
  <c r="S64" i="1" s="1"/>
  <c r="U78" i="1"/>
  <c r="K71" i="1"/>
  <c r="K77" i="1" s="1"/>
  <c r="P77" i="1" l="1"/>
  <c r="S81" i="1"/>
  <c r="R82" i="1"/>
  <c r="T73" i="1"/>
  <c r="T70" i="1" s="1"/>
</calcChain>
</file>

<file path=xl/sharedStrings.xml><?xml version="1.0" encoding="utf-8"?>
<sst xmlns="http://schemas.openxmlformats.org/spreadsheetml/2006/main" count="595" uniqueCount="148">
  <si>
    <t>DEVIZ GENERAL</t>
  </si>
  <si>
    <t>Devizul general este parte componentă a studiului de fezabilitate/documentaţiei de avizare a lucrărilor de intervenţii.</t>
  </si>
  <si>
    <t>Nr. Crt.</t>
  </si>
  <si>
    <t>Denumirea capitolelor și subcapitolelor de cheltuieli</t>
  </si>
  <si>
    <t>Valoare (fără TVA)</t>
  </si>
  <si>
    <t>TVA</t>
  </si>
  <si>
    <t>Valoare cu TVA</t>
  </si>
  <si>
    <t>lei</t>
  </si>
  <si>
    <t>CAPITOLUL I - CHELTUIELI PENTRU OBȚINEREA ȘI AMENAJAREA TERENULUI</t>
  </si>
  <si>
    <t>1.1</t>
  </si>
  <si>
    <t>Obținerea terenului</t>
  </si>
  <si>
    <t>Buget local</t>
  </si>
  <si>
    <t>1.2</t>
  </si>
  <si>
    <t>Amenajarea terenului</t>
  </si>
  <si>
    <t>1.3</t>
  </si>
  <si>
    <t>Amenajări pentru protecţia mediului şi aducerea la starea inițială</t>
  </si>
  <si>
    <t>1.4</t>
  </si>
  <si>
    <t>Cheltuieli pentru relocarea/protecţia utilităţilor</t>
  </si>
  <si>
    <t>TOTAL CAPITOLUL I</t>
  </si>
  <si>
    <t>CAPITOLUL II - CHELTUIELI PENTRU ASIGURAREA UTILITĂȚILOR NECESARE OBIECTIVULUI DE INVESTIȚII</t>
  </si>
  <si>
    <t>TOTAL CAPITOLUL II</t>
  </si>
  <si>
    <t>Buget de Stat</t>
  </si>
  <si>
    <t>CAPITOLUL III - CHELTUIELI PENTRU PROIECTARE ȘI ASISTENȚĂ TEHNICĂ</t>
  </si>
  <si>
    <t>3.1</t>
  </si>
  <si>
    <t>Studii</t>
  </si>
  <si>
    <t>3.1.1</t>
  </si>
  <si>
    <t>Studii de teren</t>
  </si>
  <si>
    <t>3.1.2</t>
  </si>
  <si>
    <t>Raport privind impactul asupra mediului</t>
  </si>
  <si>
    <t>3.1.3</t>
  </si>
  <si>
    <t>Alte studii specifice</t>
  </si>
  <si>
    <t>3.2</t>
  </si>
  <si>
    <t>Documentaţii-suport şi cheltuieli pentru obţinerea de avize, acorduri şi autorizaţii</t>
  </si>
  <si>
    <t>3.3</t>
  </si>
  <si>
    <t>Expertizare tehnică</t>
  </si>
  <si>
    <t>3.4</t>
  </si>
  <si>
    <t>Certificarea performanţei energetice şi auditul energetic al clădirilor</t>
  </si>
  <si>
    <t>3.5</t>
  </si>
  <si>
    <t>Proiectare şi inginerie</t>
  </si>
  <si>
    <t>%</t>
  </si>
  <si>
    <t>3.5.1</t>
  </si>
  <si>
    <t>Temă de proiectare</t>
  </si>
  <si>
    <t>3.5.2</t>
  </si>
  <si>
    <t>Studiu de prefezabilitate</t>
  </si>
  <si>
    <t>3.5.3</t>
  </si>
  <si>
    <t>Studiu de fezabilitate/documentaţie de avizare a lucrărilor de intervenţii şi deviz general</t>
  </si>
  <si>
    <t>3.5.4</t>
  </si>
  <si>
    <t>Documentaţiile tehnice necesare în vederea obţinerii avizelor/acordurilor/autorizaţiilor</t>
  </si>
  <si>
    <t>3.5.5</t>
  </si>
  <si>
    <t>Verificarea tehnică de calitate a proiectului tehnic şi a detaliilor de execuţie</t>
  </si>
  <si>
    <t>3.5.6</t>
  </si>
  <si>
    <t>Proiect tehnic şi detalii de execuţie</t>
  </si>
  <si>
    <t>3.6</t>
  </si>
  <si>
    <t>Organizarea procedurilor de achiziţie</t>
  </si>
  <si>
    <t>3.7</t>
  </si>
  <si>
    <t xml:space="preserve">Consultanţă </t>
  </si>
  <si>
    <t>3.7.1</t>
  </si>
  <si>
    <t>Managementul de proiect pentru obiectivul de investiţii</t>
  </si>
  <si>
    <t>3.7.2</t>
  </si>
  <si>
    <t>Auditul financiar</t>
  </si>
  <si>
    <t>3.8</t>
  </si>
  <si>
    <t>Asistenţă tehnică</t>
  </si>
  <si>
    <t>3.8.1</t>
  </si>
  <si>
    <t>Asistenţă tehnică din partea proiectantului</t>
  </si>
  <si>
    <t>3.8.1.1</t>
  </si>
  <si>
    <t>pe perioada de execuţie a lucrărilor</t>
  </si>
  <si>
    <t>3.8.1.2</t>
  </si>
  <si>
    <t>pentru participarea proiectantului la fazele incluse în programul de control al lucrărilor de execuţie, avizat de către Inspectoratul de Stat în Construcţii</t>
  </si>
  <si>
    <t>3.8.2</t>
  </si>
  <si>
    <t>Dirigenţie de şantier</t>
  </si>
  <si>
    <t>TOTAL CAPITOLUL III</t>
  </si>
  <si>
    <t>CAPITOLUL IV - CHELTUIELI PENTRU INVESTIȚIA DE BAZĂ</t>
  </si>
  <si>
    <t>4.1</t>
  </si>
  <si>
    <t xml:space="preserve">Construcţii şi instalaţii </t>
  </si>
  <si>
    <t>4.2</t>
  </si>
  <si>
    <t>Montaj utilaje, echipamente tehnologice şi funcţionale</t>
  </si>
  <si>
    <t>4.3</t>
  </si>
  <si>
    <t>Utilaje, echipamente tehnologice şi funcţionale care necesită montaj</t>
  </si>
  <si>
    <t>4.4</t>
  </si>
  <si>
    <t>Utilaje, echipamente tehnologice şi funcţionale care nu necesită montaj şi echipamente de transport</t>
  </si>
  <si>
    <t>4.5</t>
  </si>
  <si>
    <t>Dotări</t>
  </si>
  <si>
    <t>4.6</t>
  </si>
  <si>
    <t>Active necorporale</t>
  </si>
  <si>
    <t>TOTAL CAPITOLUL IV</t>
  </si>
  <si>
    <t>CAPITOLUL V - ALTE CHELTUIELI</t>
  </si>
  <si>
    <t>5.1</t>
  </si>
  <si>
    <t>Organizare de șantier</t>
  </si>
  <si>
    <t>5.1.1</t>
  </si>
  <si>
    <t>Lucrări de construcţii şi instalaţii aferente organizării de şantier</t>
  </si>
  <si>
    <t>5.1.2</t>
  </si>
  <si>
    <t>Cheltuieli conexe organizării şantierului</t>
  </si>
  <si>
    <t>5.2</t>
  </si>
  <si>
    <t>Comisioane, cote, taxe, costul creditului</t>
  </si>
  <si>
    <t>5.2.1</t>
  </si>
  <si>
    <t xml:space="preserve"> Comisioanele şi dobânzile aferente creditului băncii finanţatoare</t>
  </si>
  <si>
    <t>5.2.2</t>
  </si>
  <si>
    <t xml:space="preserve"> Cota aferentă ISC pentru controlul calităţii lucrărilor de construcţii</t>
  </si>
  <si>
    <t>5.2.3</t>
  </si>
  <si>
    <t>Cota aferentă ISC pentru controlul statului în amenajarea teritoriului, urbanism şi pentru autorizarea lucrărilor de construcţii</t>
  </si>
  <si>
    <t>5.2.4</t>
  </si>
  <si>
    <t>Cota aferentă Casei Sociale a Constructorilor - CSC - 0.5%</t>
  </si>
  <si>
    <t>5.2.5</t>
  </si>
  <si>
    <t>Taxe pentru acorduri, avize conforme şi autorizaţia de construire/desfiinţare</t>
  </si>
  <si>
    <t>5.3</t>
  </si>
  <si>
    <t>Cheltuieli diverse şi neprevăzute</t>
  </si>
  <si>
    <t>5.4</t>
  </si>
  <si>
    <t>Cheltuieli pentru informare şi publicitate</t>
  </si>
  <si>
    <t>TOTAL CAPITOLUL V</t>
  </si>
  <si>
    <t>CAPITULUL VI - CHELTUIELI PENTRU PROBE TEHNOLOGICE ȘI TESTE</t>
  </si>
  <si>
    <t>6.1</t>
  </si>
  <si>
    <t xml:space="preserve">Pregătirea personalului de exploatare </t>
  </si>
  <si>
    <t>6.2</t>
  </si>
  <si>
    <t>Probe tehnologice şi teste</t>
  </si>
  <si>
    <t>TOTAL CAPITOLUL VI</t>
  </si>
  <si>
    <t>TOTAL GENERAL</t>
  </si>
  <si>
    <t>din care C + M (1.2+1.3+1.4+2+4.1+4.2+5.1.1.)</t>
  </si>
  <si>
    <t>TOT CAP 3</t>
  </si>
  <si>
    <t>Proiectant,</t>
  </si>
  <si>
    <t>Beneficiar,</t>
  </si>
  <si>
    <t>SC GEVIS PROTEAM SRL</t>
  </si>
  <si>
    <t>MUNICIPIUL BRAD</t>
  </si>
  <si>
    <t>actual</t>
  </si>
  <si>
    <t>dupa aplic pro</t>
  </si>
  <si>
    <t>div si neprev</t>
  </si>
  <si>
    <t>dif</t>
  </si>
  <si>
    <t>Valori deviz general initial</t>
  </si>
  <si>
    <t>Valori deviz general actualizat conf. OG 15/2021</t>
  </si>
  <si>
    <t>os</t>
  </si>
  <si>
    <t>al obiectivului de investiţii „Îmbunătățirea calității vieții în orașul Brad, Județul Hunedoara, Componenta - REFACERE SI MODERNIZARE STRADA INDEPENDENTEI SI STRADA LICEULUI IN MUNICIPIUL BRAD”</t>
  </si>
  <si>
    <t>al obiectivului de investiţii „Îmbunătățirea calității vieții în orașul Brad, Județul Hunedoara, Componenta - Modernizare si dotare centru cultural multifunctional din Municipiul Brad”</t>
  </si>
  <si>
    <t>al obiectivului de investiţii „Îmbunătățirea calității vieții în orașul Brad, Județul Hunedoara, Componenta - Modernizare si dotare centru cultural multifunctional din Municipiul Brad; Refacere si modernizare strada Independentei si strada Liceului din Municipiul Brad”</t>
  </si>
  <si>
    <t>Valori deviz general actualizat conf. OG 64/2022</t>
  </si>
  <si>
    <t>Rezerva implementare</t>
  </si>
  <si>
    <t>NLS clădire</t>
  </si>
  <si>
    <t>Anexă la HCL nr. 109/2022</t>
  </si>
  <si>
    <t>CONTRASEMNEAZĂ PENTRU LEGALITATE</t>
  </si>
  <si>
    <t>PREȘEDINTE DE ȘEDINȚĂ</t>
  </si>
  <si>
    <t>SECRETARUL GENERAL AL MUNICIPIULUI BRAD,</t>
  </si>
  <si>
    <t>Dan BULZ</t>
  </si>
  <si>
    <t>Carmen - Irina BORA</t>
  </si>
  <si>
    <t>Beneficiar</t>
  </si>
  <si>
    <t>Proiectant</t>
  </si>
  <si>
    <t>S.C. GEVIS PROTEAM SRL</t>
  </si>
  <si>
    <t>Anexă la  P HCL nr. 108/27.07.2022</t>
  </si>
  <si>
    <t>PRIMAR</t>
  </si>
  <si>
    <t>FLORIN CAZACU</t>
  </si>
  <si>
    <t>I N I Ț I A T O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</si>
</sst>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_ "/>
    <numFmt numFmtId="166" formatCode="_([$€-2]\ * #,##0.00_);_([$€-2]\ * \(#,##0.00\);_([$€-2]\ * &quot;-&quot;??_);_(@_)"/>
  </numFmts>
  <fonts count="15" x14ac:knownFonts="1">
    <font>
      <sz val="10"/>
      <name val="Arial"/>
    </font>
    <font>
      <sz val="12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3"/>
      <color theme="1"/>
      <name val="Arial Narrow"/>
      <family val="2"/>
    </font>
    <font>
      <b/>
      <sz val="15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i/>
      <sz val="14"/>
      <color theme="1"/>
      <name val="Arial Narrow"/>
      <family val="2"/>
    </font>
    <font>
      <sz val="20"/>
      <color theme="1"/>
      <name val="Arial Narrow"/>
      <family val="2"/>
    </font>
    <font>
      <b/>
      <sz val="16"/>
      <color theme="1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4"/>
  <sheetViews>
    <sheetView view="pageBreakPreview" topLeftCell="A49" zoomScale="85" zoomScaleNormal="100" zoomScaleSheetLayoutView="85" workbookViewId="0">
      <selection activeCell="A3" sqref="A3:N4"/>
    </sheetView>
  </sheetViews>
  <sheetFormatPr defaultRowHeight="16.5" x14ac:dyDescent="0.2"/>
  <cols>
    <col min="1" max="7" width="9.140625" style="1"/>
    <col min="8" max="8" width="10.85546875" style="1" customWidth="1"/>
    <col min="9" max="9" width="13.42578125" style="1" customWidth="1"/>
    <col min="10" max="10" width="14" style="1" bestFit="1" customWidth="1"/>
    <col min="11" max="11" width="19" style="1" bestFit="1" customWidth="1"/>
    <col min="12" max="12" width="13.42578125" style="1" customWidth="1"/>
    <col min="13" max="13" width="14" style="1" bestFit="1" customWidth="1"/>
    <col min="14" max="14" width="19" style="1" bestFit="1" customWidth="1"/>
    <col min="15" max="15" width="9.140625" style="1"/>
    <col min="16" max="16" width="12" style="1" bestFit="1" customWidth="1"/>
    <col min="17" max="17" width="19.140625" style="1" bestFit="1" customWidth="1"/>
    <col min="18" max="18" width="11.85546875" style="1" customWidth="1"/>
    <col min="19" max="19" width="16" style="1" customWidth="1"/>
    <col min="20" max="20" width="16.28515625" style="1" bestFit="1" customWidth="1"/>
    <col min="21" max="21" width="18.28515625" style="1" customWidth="1"/>
    <col min="22" max="22" width="16.28515625" style="1" bestFit="1" customWidth="1"/>
    <col min="23" max="16384" width="9.140625" style="1"/>
  </cols>
  <sheetData>
    <row r="1" spans="1:25" ht="16.5" customHeight="1" x14ac:dyDescent="0.2">
      <c r="C1" s="90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25" ht="16.5" customHeight="1" x14ac:dyDescent="0.2"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25" ht="16.5" customHeight="1" x14ac:dyDescent="0.2">
      <c r="A3" s="89" t="s">
        <v>130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2"/>
    </row>
    <row r="6" spans="1:25" ht="16.5" customHeight="1" x14ac:dyDescent="0.2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25" ht="16.5" customHeight="1" thickBo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25" ht="17.25" thickBot="1" x14ac:dyDescent="0.25">
      <c r="I8" s="85" t="s">
        <v>126</v>
      </c>
      <c r="J8" s="86"/>
      <c r="K8" s="87"/>
      <c r="L8" s="85" t="s">
        <v>127</v>
      </c>
      <c r="M8" s="86"/>
      <c r="N8" s="87"/>
      <c r="P8" s="3"/>
    </row>
    <row r="9" spans="1:25" ht="16.5" customHeight="1" x14ac:dyDescent="0.2">
      <c r="A9" s="101" t="s">
        <v>2</v>
      </c>
      <c r="B9" s="95" t="s">
        <v>3</v>
      </c>
      <c r="C9" s="95"/>
      <c r="D9" s="95"/>
      <c r="E9" s="95"/>
      <c r="F9" s="95"/>
      <c r="G9" s="95"/>
      <c r="H9" s="95"/>
      <c r="I9" s="95" t="s">
        <v>4</v>
      </c>
      <c r="J9" s="95" t="s">
        <v>5</v>
      </c>
      <c r="K9" s="97" t="s">
        <v>6</v>
      </c>
      <c r="L9" s="95" t="s">
        <v>4</v>
      </c>
      <c r="M9" s="95" t="s">
        <v>5</v>
      </c>
      <c r="N9" s="97" t="s">
        <v>6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102"/>
      <c r="B10" s="96"/>
      <c r="C10" s="96"/>
      <c r="D10" s="96"/>
      <c r="E10" s="96"/>
      <c r="F10" s="96"/>
      <c r="G10" s="96"/>
      <c r="H10" s="96"/>
      <c r="I10" s="96"/>
      <c r="J10" s="96"/>
      <c r="K10" s="98"/>
      <c r="L10" s="96"/>
      <c r="M10" s="96"/>
      <c r="N10" s="9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A11" s="102"/>
      <c r="B11" s="96"/>
      <c r="C11" s="96"/>
      <c r="D11" s="96"/>
      <c r="E11" s="96"/>
      <c r="F11" s="96"/>
      <c r="G11" s="96"/>
      <c r="H11" s="96"/>
      <c r="I11" s="96" t="s">
        <v>7</v>
      </c>
      <c r="J11" s="96" t="s">
        <v>7</v>
      </c>
      <c r="K11" s="99" t="s">
        <v>7</v>
      </c>
      <c r="L11" s="96" t="s">
        <v>7</v>
      </c>
      <c r="M11" s="96" t="s">
        <v>7</v>
      </c>
      <c r="N11" s="99" t="s">
        <v>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102"/>
      <c r="B12" s="96"/>
      <c r="C12" s="96"/>
      <c r="D12" s="96"/>
      <c r="E12" s="96"/>
      <c r="F12" s="96"/>
      <c r="G12" s="96"/>
      <c r="H12" s="96"/>
      <c r="I12" s="96"/>
      <c r="J12" s="96"/>
      <c r="K12" s="100"/>
      <c r="L12" s="96"/>
      <c r="M12" s="96"/>
      <c r="N12" s="10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6.5" customHeight="1" x14ac:dyDescent="0.2">
      <c r="A13" s="91" t="s">
        <v>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">
      <c r="A15" s="5" t="s">
        <v>9</v>
      </c>
      <c r="B15" s="105" t="s">
        <v>10</v>
      </c>
      <c r="C15" s="105"/>
      <c r="D15" s="105"/>
      <c r="E15" s="105"/>
      <c r="F15" s="105"/>
      <c r="G15" s="105"/>
      <c r="H15" s="105"/>
      <c r="I15" s="6">
        <v>0</v>
      </c>
      <c r="J15" s="6">
        <f>I15*0.19</f>
        <v>0</v>
      </c>
      <c r="K15" s="32">
        <f>I15+J15</f>
        <v>0</v>
      </c>
      <c r="L15" s="6">
        <v>0</v>
      </c>
      <c r="M15" s="6">
        <f>L15*0.19</f>
        <v>0</v>
      </c>
      <c r="N15" s="32">
        <f>L15+M15</f>
        <v>0</v>
      </c>
      <c r="O15" s="4"/>
      <c r="P15" s="4" t="s">
        <v>11</v>
      </c>
      <c r="Q15" s="7">
        <f>K17+K25+K29+K35+K36+K39+K40+K43+K63</f>
        <v>253294.23014</v>
      </c>
      <c r="R15" s="7"/>
      <c r="S15" s="7"/>
      <c r="T15" s="4"/>
      <c r="U15" s="4"/>
      <c r="V15" s="4"/>
      <c r="W15" s="4"/>
      <c r="X15" s="4"/>
      <c r="Y15" s="4"/>
    </row>
    <row r="16" spans="1:25" x14ac:dyDescent="0.2">
      <c r="A16" s="5" t="s">
        <v>12</v>
      </c>
      <c r="B16" s="105" t="s">
        <v>13</v>
      </c>
      <c r="C16" s="105"/>
      <c r="D16" s="105"/>
      <c r="E16" s="105"/>
      <c r="F16" s="105"/>
      <c r="G16" s="105"/>
      <c r="H16" s="105"/>
      <c r="I16" s="6">
        <v>0</v>
      </c>
      <c r="J16" s="6">
        <f>I16*0.19</f>
        <v>0</v>
      </c>
      <c r="K16" s="32">
        <f>I16+J16</f>
        <v>0</v>
      </c>
      <c r="L16" s="6">
        <v>0</v>
      </c>
      <c r="M16" s="6">
        <f>L16*0.19</f>
        <v>0</v>
      </c>
      <c r="N16" s="32">
        <f>L16+M16</f>
        <v>0</v>
      </c>
      <c r="O16" s="4"/>
      <c r="P16" s="4" t="s">
        <v>11</v>
      </c>
      <c r="Q16" s="4"/>
      <c r="R16" s="7"/>
      <c r="S16" s="4"/>
      <c r="T16" s="4"/>
      <c r="U16" s="4"/>
      <c r="V16" s="4"/>
      <c r="W16" s="4"/>
      <c r="X16" s="4"/>
      <c r="Y16" s="4"/>
    </row>
    <row r="17" spans="1:25" x14ac:dyDescent="0.2">
      <c r="A17" s="5" t="s">
        <v>14</v>
      </c>
      <c r="B17" s="105" t="s">
        <v>15</v>
      </c>
      <c r="C17" s="105"/>
      <c r="D17" s="105"/>
      <c r="E17" s="105"/>
      <c r="F17" s="105"/>
      <c r="G17" s="105"/>
      <c r="H17" s="105"/>
      <c r="I17" s="6">
        <v>0</v>
      </c>
      <c r="J17" s="6">
        <f>0.19*I17</f>
        <v>0</v>
      </c>
      <c r="K17" s="32">
        <f>I17+J17</f>
        <v>0</v>
      </c>
      <c r="L17" s="6">
        <v>0</v>
      </c>
      <c r="M17" s="6">
        <f>0.19*L17</f>
        <v>0</v>
      </c>
      <c r="N17" s="32">
        <f>L17+M17</f>
        <v>0</v>
      </c>
      <c r="O17" s="4"/>
      <c r="P17" s="4" t="s">
        <v>11</v>
      </c>
      <c r="Q17" s="4"/>
      <c r="R17" s="7"/>
      <c r="S17" s="4"/>
      <c r="T17" s="4"/>
      <c r="U17" s="4"/>
      <c r="V17" s="4"/>
      <c r="W17" s="4"/>
      <c r="X17" s="4"/>
      <c r="Y17" s="4"/>
    </row>
    <row r="18" spans="1:25" x14ac:dyDescent="0.2">
      <c r="A18" s="5" t="s">
        <v>16</v>
      </c>
      <c r="B18" s="105" t="s">
        <v>17</v>
      </c>
      <c r="C18" s="105"/>
      <c r="D18" s="105"/>
      <c r="E18" s="105"/>
      <c r="F18" s="105"/>
      <c r="G18" s="105"/>
      <c r="H18" s="105"/>
      <c r="I18" s="6">
        <v>0</v>
      </c>
      <c r="J18" s="6">
        <f>I18*0.19</f>
        <v>0</v>
      </c>
      <c r="K18" s="32">
        <f>I18+J18</f>
        <v>0</v>
      </c>
      <c r="L18" s="6">
        <v>0</v>
      </c>
      <c r="M18" s="6">
        <f>L18*0.19</f>
        <v>0</v>
      </c>
      <c r="N18" s="32">
        <f>L18+M18</f>
        <v>0</v>
      </c>
      <c r="O18" s="4"/>
      <c r="P18" s="4" t="s">
        <v>11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17.25" x14ac:dyDescent="0.2">
      <c r="A19" s="106" t="s">
        <v>18</v>
      </c>
      <c r="B19" s="107"/>
      <c r="C19" s="107"/>
      <c r="D19" s="107"/>
      <c r="E19" s="107"/>
      <c r="F19" s="107"/>
      <c r="G19" s="107"/>
      <c r="H19" s="107"/>
      <c r="I19" s="6">
        <f t="shared" ref="I19:N19" si="0">SUM(I15:I18)</f>
        <v>0</v>
      </c>
      <c r="J19" s="6">
        <f t="shared" si="0"/>
        <v>0</v>
      </c>
      <c r="K19" s="8">
        <f t="shared" si="0"/>
        <v>0</v>
      </c>
      <c r="L19" s="6">
        <f t="shared" si="0"/>
        <v>0</v>
      </c>
      <c r="M19" s="6">
        <f t="shared" si="0"/>
        <v>0</v>
      </c>
      <c r="N19" s="8">
        <f t="shared" si="0"/>
        <v>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6.5" customHeight="1" x14ac:dyDescent="0.2">
      <c r="A20" s="91" t="s">
        <v>19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4"/>
      <c r="P20" s="4"/>
      <c r="Q20" s="4"/>
      <c r="R20" s="4"/>
      <c r="S20" s="7">
        <f>40000-I35-I30-I29-I25</f>
        <v>13000</v>
      </c>
      <c r="T20" s="4"/>
      <c r="U20" s="4"/>
      <c r="V20" s="4"/>
      <c r="W20" s="4"/>
      <c r="X20" s="4"/>
      <c r="Y20" s="4"/>
    </row>
    <row r="21" spans="1:25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7.25" x14ac:dyDescent="0.2">
      <c r="A22" s="106" t="s">
        <v>20</v>
      </c>
      <c r="B22" s="107"/>
      <c r="C22" s="107"/>
      <c r="D22" s="107"/>
      <c r="E22" s="107"/>
      <c r="F22" s="107"/>
      <c r="G22" s="107"/>
      <c r="H22" s="107"/>
      <c r="I22" s="9">
        <v>0</v>
      </c>
      <c r="J22" s="9">
        <v>0</v>
      </c>
      <c r="K22" s="10">
        <v>0</v>
      </c>
      <c r="L22" s="9">
        <v>0</v>
      </c>
      <c r="M22" s="9">
        <v>0</v>
      </c>
      <c r="N22" s="10">
        <v>0</v>
      </c>
      <c r="O22" s="4"/>
      <c r="P22" s="4" t="s">
        <v>21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ht="16.5" customHeight="1" x14ac:dyDescent="0.2">
      <c r="A23" s="91" t="s">
        <v>22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">
      <c r="A25" s="5" t="s">
        <v>23</v>
      </c>
      <c r="B25" s="105" t="s">
        <v>24</v>
      </c>
      <c r="C25" s="105"/>
      <c r="D25" s="105"/>
      <c r="E25" s="105"/>
      <c r="F25" s="105"/>
      <c r="G25" s="105"/>
      <c r="H25" s="105"/>
      <c r="I25" s="39">
        <f t="shared" ref="I25:N25" si="1">SUM(I26:I28)</f>
        <v>10000</v>
      </c>
      <c r="J25" s="6">
        <f t="shared" si="1"/>
        <v>1900</v>
      </c>
      <c r="K25" s="32">
        <f t="shared" si="1"/>
        <v>11900</v>
      </c>
      <c r="L25" s="39">
        <f t="shared" si="1"/>
        <v>10000</v>
      </c>
      <c r="M25" s="6">
        <f t="shared" si="1"/>
        <v>1900</v>
      </c>
      <c r="N25" s="32">
        <f t="shared" si="1"/>
        <v>11900</v>
      </c>
      <c r="O25" s="4"/>
      <c r="P25" s="11" t="s">
        <v>11</v>
      </c>
      <c r="Q25" s="12"/>
      <c r="R25" s="12"/>
      <c r="S25" s="4"/>
      <c r="T25" s="4"/>
      <c r="U25" s="4"/>
      <c r="V25" s="4"/>
      <c r="W25" s="4"/>
      <c r="X25" s="4"/>
      <c r="Y25" s="4"/>
    </row>
    <row r="26" spans="1:25" x14ac:dyDescent="0.2">
      <c r="A26" s="5"/>
      <c r="B26" s="13" t="s">
        <v>25</v>
      </c>
      <c r="C26" s="108" t="s">
        <v>26</v>
      </c>
      <c r="D26" s="109"/>
      <c r="E26" s="109"/>
      <c r="F26" s="109"/>
      <c r="G26" s="109"/>
      <c r="H26" s="110"/>
      <c r="I26" s="39">
        <v>10000</v>
      </c>
      <c r="J26" s="6">
        <f t="shared" ref="J26:J31" si="2">I26*0.19</f>
        <v>1900</v>
      </c>
      <c r="K26" s="32">
        <f t="shared" ref="K26:K31" si="3">I26+J26</f>
        <v>11900</v>
      </c>
      <c r="L26" s="39">
        <v>10000</v>
      </c>
      <c r="M26" s="6">
        <f t="shared" ref="M26:M31" si="4">L26*0.19</f>
        <v>1900</v>
      </c>
      <c r="N26" s="32">
        <f t="shared" ref="N26:N31" si="5">L26+M26</f>
        <v>11900</v>
      </c>
      <c r="O26" s="4"/>
      <c r="P26" s="11"/>
      <c r="Q26" s="14"/>
      <c r="R26" s="12"/>
      <c r="S26" s="4"/>
      <c r="T26" s="4"/>
      <c r="U26" s="4"/>
      <c r="V26" s="4"/>
      <c r="W26" s="4"/>
      <c r="X26" s="4"/>
      <c r="Y26" s="4"/>
    </row>
    <row r="27" spans="1:25" x14ac:dyDescent="0.2">
      <c r="A27" s="5"/>
      <c r="B27" s="13" t="s">
        <v>27</v>
      </c>
      <c r="C27" s="108" t="s">
        <v>28</v>
      </c>
      <c r="D27" s="109"/>
      <c r="E27" s="109"/>
      <c r="F27" s="109"/>
      <c r="G27" s="109"/>
      <c r="H27" s="110"/>
      <c r="I27" s="39">
        <v>0</v>
      </c>
      <c r="J27" s="6">
        <f t="shared" si="2"/>
        <v>0</v>
      </c>
      <c r="K27" s="32">
        <f t="shared" si="3"/>
        <v>0</v>
      </c>
      <c r="L27" s="39">
        <v>0</v>
      </c>
      <c r="M27" s="6">
        <f t="shared" si="4"/>
        <v>0</v>
      </c>
      <c r="N27" s="32">
        <f t="shared" si="5"/>
        <v>0</v>
      </c>
      <c r="O27" s="4"/>
      <c r="P27" s="11"/>
      <c r="Q27" s="12"/>
      <c r="R27" s="12"/>
      <c r="S27" s="4"/>
      <c r="T27" s="4"/>
      <c r="U27" s="4"/>
      <c r="V27" s="4"/>
      <c r="W27" s="4"/>
      <c r="X27" s="4"/>
      <c r="Y27" s="4"/>
    </row>
    <row r="28" spans="1:25" x14ac:dyDescent="0.2">
      <c r="A28" s="5"/>
      <c r="B28" s="13" t="s">
        <v>29</v>
      </c>
      <c r="C28" s="108" t="s">
        <v>30</v>
      </c>
      <c r="D28" s="109"/>
      <c r="E28" s="109"/>
      <c r="F28" s="109"/>
      <c r="G28" s="109"/>
      <c r="H28" s="110"/>
      <c r="I28" s="39">
        <v>0</v>
      </c>
      <c r="J28" s="6">
        <f t="shared" si="2"/>
        <v>0</v>
      </c>
      <c r="K28" s="32">
        <f t="shared" si="3"/>
        <v>0</v>
      </c>
      <c r="L28" s="39">
        <v>0</v>
      </c>
      <c r="M28" s="6">
        <f t="shared" si="4"/>
        <v>0</v>
      </c>
      <c r="N28" s="32">
        <f t="shared" si="5"/>
        <v>0</v>
      </c>
      <c r="O28" s="4"/>
      <c r="P28" s="11"/>
      <c r="Q28" s="4"/>
      <c r="R28" s="4"/>
      <c r="S28" s="4"/>
      <c r="T28" s="4"/>
      <c r="U28" s="4"/>
      <c r="V28" s="4"/>
      <c r="W28" s="4"/>
      <c r="X28" s="4"/>
      <c r="Y28" s="4"/>
    </row>
    <row r="29" spans="1:25" ht="30" customHeight="1" x14ac:dyDescent="0.2">
      <c r="A29" s="5" t="s">
        <v>31</v>
      </c>
      <c r="B29" s="111" t="s">
        <v>32</v>
      </c>
      <c r="C29" s="111"/>
      <c r="D29" s="111"/>
      <c r="E29" s="111"/>
      <c r="F29" s="111"/>
      <c r="G29" s="111"/>
      <c r="H29" s="111"/>
      <c r="I29" s="39">
        <v>2000</v>
      </c>
      <c r="J29" s="6">
        <f t="shared" si="2"/>
        <v>380</v>
      </c>
      <c r="K29" s="32">
        <f t="shared" si="3"/>
        <v>2380</v>
      </c>
      <c r="L29" s="39">
        <v>2000</v>
      </c>
      <c r="M29" s="6">
        <f t="shared" si="4"/>
        <v>380</v>
      </c>
      <c r="N29" s="32">
        <f t="shared" si="5"/>
        <v>2380</v>
      </c>
      <c r="O29" s="4"/>
      <c r="P29" s="11" t="s">
        <v>11</v>
      </c>
      <c r="Q29" s="15"/>
      <c r="R29" s="4"/>
      <c r="S29" s="4"/>
      <c r="T29" s="41">
        <f>I25+I30+I35+3000</f>
        <v>28000</v>
      </c>
      <c r="U29" s="41">
        <f>T29-98000</f>
        <v>-70000</v>
      </c>
      <c r="V29" s="4"/>
      <c r="W29" s="4"/>
      <c r="X29" s="4"/>
      <c r="Y29" s="4"/>
    </row>
    <row r="30" spans="1:25" x14ac:dyDescent="0.2">
      <c r="A30" s="5" t="s">
        <v>33</v>
      </c>
      <c r="B30" s="105" t="s">
        <v>34</v>
      </c>
      <c r="C30" s="105"/>
      <c r="D30" s="105"/>
      <c r="E30" s="105"/>
      <c r="F30" s="105"/>
      <c r="G30" s="105"/>
      <c r="H30" s="105"/>
      <c r="I30" s="39">
        <v>5000</v>
      </c>
      <c r="J30" s="6">
        <f t="shared" si="2"/>
        <v>950</v>
      </c>
      <c r="K30" s="32">
        <f t="shared" si="3"/>
        <v>5950</v>
      </c>
      <c r="L30" s="39">
        <v>5000</v>
      </c>
      <c r="M30" s="6">
        <f t="shared" si="4"/>
        <v>950</v>
      </c>
      <c r="N30" s="32">
        <f t="shared" si="5"/>
        <v>5950</v>
      </c>
      <c r="O30" s="4"/>
      <c r="P30" s="11" t="s">
        <v>11</v>
      </c>
      <c r="Q30" s="15"/>
      <c r="R30" s="4"/>
      <c r="S30" s="4"/>
      <c r="T30" s="4"/>
      <c r="U30" s="4"/>
      <c r="V30" s="4"/>
      <c r="W30" s="4"/>
      <c r="X30" s="4"/>
      <c r="Y30" s="4"/>
    </row>
    <row r="31" spans="1:25" x14ac:dyDescent="0.2">
      <c r="A31" s="5" t="s">
        <v>35</v>
      </c>
      <c r="B31" s="105" t="s">
        <v>36</v>
      </c>
      <c r="C31" s="105"/>
      <c r="D31" s="105"/>
      <c r="E31" s="105"/>
      <c r="F31" s="105"/>
      <c r="G31" s="105"/>
      <c r="H31" s="105"/>
      <c r="I31" s="39">
        <v>0</v>
      </c>
      <c r="J31" s="6">
        <f t="shared" si="2"/>
        <v>0</v>
      </c>
      <c r="K31" s="32">
        <f t="shared" si="3"/>
        <v>0</v>
      </c>
      <c r="L31" s="39">
        <v>0</v>
      </c>
      <c r="M31" s="6">
        <f t="shared" si="4"/>
        <v>0</v>
      </c>
      <c r="N31" s="32">
        <f t="shared" si="5"/>
        <v>0</v>
      </c>
      <c r="O31" s="4"/>
      <c r="P31" s="11" t="s">
        <v>11</v>
      </c>
      <c r="Q31" s="15"/>
      <c r="R31" s="4"/>
      <c r="S31" s="4"/>
      <c r="T31" s="4"/>
      <c r="U31" s="4"/>
      <c r="V31" s="4"/>
      <c r="W31" s="4"/>
      <c r="X31" s="4"/>
      <c r="Y31" s="4"/>
    </row>
    <row r="32" spans="1:25" x14ac:dyDescent="0.2">
      <c r="A32" s="5" t="s">
        <v>37</v>
      </c>
      <c r="B32" s="105" t="s">
        <v>38</v>
      </c>
      <c r="C32" s="105"/>
      <c r="D32" s="105"/>
      <c r="E32" s="105"/>
      <c r="F32" s="105"/>
      <c r="G32" s="105"/>
      <c r="H32" s="105"/>
      <c r="I32" s="39">
        <f t="shared" ref="I32:N32" si="6">SUM(I33:I38)</f>
        <v>67000</v>
      </c>
      <c r="J32" s="6">
        <f t="shared" si="6"/>
        <v>12730</v>
      </c>
      <c r="K32" s="32">
        <f t="shared" si="6"/>
        <v>79730</v>
      </c>
      <c r="L32" s="39">
        <f>SUM(L33:L38)</f>
        <v>67000</v>
      </c>
      <c r="M32" s="6">
        <f t="shared" si="6"/>
        <v>12730</v>
      </c>
      <c r="N32" s="32">
        <f t="shared" si="6"/>
        <v>79730</v>
      </c>
      <c r="O32" s="4"/>
      <c r="P32" s="11"/>
      <c r="Q32" s="16">
        <f>I32*100/I57</f>
        <v>5.0899054692880314</v>
      </c>
      <c r="R32" s="17" t="s">
        <v>39</v>
      </c>
      <c r="S32" s="4"/>
      <c r="T32" s="4"/>
      <c r="U32" s="4">
        <v>93000</v>
      </c>
      <c r="V32" s="41">
        <f>U32-U29</f>
        <v>163000</v>
      </c>
      <c r="W32" s="4"/>
      <c r="X32" s="4"/>
      <c r="Y32" s="4"/>
    </row>
    <row r="33" spans="1:28" x14ac:dyDescent="0.2">
      <c r="A33" s="5"/>
      <c r="B33" s="13" t="s">
        <v>40</v>
      </c>
      <c r="C33" s="108" t="s">
        <v>41</v>
      </c>
      <c r="D33" s="109"/>
      <c r="E33" s="109"/>
      <c r="F33" s="109"/>
      <c r="G33" s="109"/>
      <c r="H33" s="110"/>
      <c r="I33" s="39">
        <v>0</v>
      </c>
      <c r="J33" s="6">
        <f t="shared" ref="J33:J39" si="7">I33*0.19</f>
        <v>0</v>
      </c>
      <c r="K33" s="32">
        <f t="shared" ref="K33:K39" si="8">I33+J33</f>
        <v>0</v>
      </c>
      <c r="L33" s="39">
        <v>0</v>
      </c>
      <c r="M33" s="6">
        <f t="shared" ref="M33:M34" si="9">L33*0.19</f>
        <v>0</v>
      </c>
      <c r="N33" s="32">
        <f t="shared" ref="N33:N39" si="10">L33+M33</f>
        <v>0</v>
      </c>
      <c r="O33" s="4"/>
      <c r="P33" s="11" t="s">
        <v>11</v>
      </c>
      <c r="Q33" s="16"/>
      <c r="R33" s="17"/>
      <c r="S33" s="7"/>
      <c r="T33" s="18"/>
      <c r="U33" s="4"/>
      <c r="V33" s="4"/>
      <c r="W33" s="4"/>
      <c r="X33" s="4"/>
      <c r="Y33" s="4"/>
    </row>
    <row r="34" spans="1:28" x14ac:dyDescent="0.2">
      <c r="A34" s="5"/>
      <c r="B34" s="13" t="s">
        <v>42</v>
      </c>
      <c r="C34" s="108" t="s">
        <v>43</v>
      </c>
      <c r="D34" s="109"/>
      <c r="E34" s="109"/>
      <c r="F34" s="109"/>
      <c r="G34" s="109"/>
      <c r="H34" s="110"/>
      <c r="I34" s="39">
        <v>0</v>
      </c>
      <c r="J34" s="6">
        <f t="shared" si="7"/>
        <v>0</v>
      </c>
      <c r="K34" s="32">
        <f t="shared" si="8"/>
        <v>0</v>
      </c>
      <c r="L34" s="39">
        <v>0</v>
      </c>
      <c r="M34" s="6">
        <f t="shared" si="9"/>
        <v>0</v>
      </c>
      <c r="N34" s="32">
        <f t="shared" si="10"/>
        <v>0</v>
      </c>
      <c r="O34" s="4"/>
      <c r="P34" s="11" t="s">
        <v>11</v>
      </c>
      <c r="Q34" s="16"/>
      <c r="R34" s="19"/>
      <c r="S34" s="4"/>
      <c r="T34" s="18"/>
      <c r="U34" s="4"/>
      <c r="V34" s="4"/>
      <c r="W34" s="4"/>
      <c r="X34" s="4"/>
      <c r="Y34" s="4"/>
    </row>
    <row r="35" spans="1:28" ht="36.75" customHeight="1" x14ac:dyDescent="0.2">
      <c r="A35" s="5"/>
      <c r="B35" s="13" t="s">
        <v>44</v>
      </c>
      <c r="C35" s="112" t="s">
        <v>45</v>
      </c>
      <c r="D35" s="113"/>
      <c r="E35" s="113"/>
      <c r="F35" s="113"/>
      <c r="G35" s="113"/>
      <c r="H35" s="114"/>
      <c r="I35" s="39">
        <v>10000</v>
      </c>
      <c r="J35" s="6">
        <f>I35*0.19</f>
        <v>1900</v>
      </c>
      <c r="K35" s="32">
        <f t="shared" si="8"/>
        <v>11900</v>
      </c>
      <c r="L35" s="39">
        <v>10000</v>
      </c>
      <c r="M35" s="6">
        <f>L35*0.19</f>
        <v>1900</v>
      </c>
      <c r="N35" s="32">
        <f t="shared" si="10"/>
        <v>11900</v>
      </c>
      <c r="O35" s="4"/>
      <c r="P35" s="11" t="s">
        <v>11</v>
      </c>
      <c r="Q35" s="14"/>
      <c r="R35" s="20"/>
      <c r="S35" s="4"/>
      <c r="T35" s="18"/>
      <c r="U35" s="4"/>
      <c r="V35" s="4"/>
      <c r="W35" s="4"/>
      <c r="X35" s="4"/>
      <c r="Y35" s="4"/>
    </row>
    <row r="36" spans="1:28" ht="32.25" customHeight="1" x14ac:dyDescent="0.2">
      <c r="A36" s="5"/>
      <c r="B36" s="13" t="s">
        <v>46</v>
      </c>
      <c r="C36" s="112" t="s">
        <v>47</v>
      </c>
      <c r="D36" s="113"/>
      <c r="E36" s="113"/>
      <c r="F36" s="113"/>
      <c r="G36" s="113"/>
      <c r="H36" s="114"/>
      <c r="I36" s="39">
        <v>1500</v>
      </c>
      <c r="J36" s="6">
        <f t="shared" si="7"/>
        <v>285</v>
      </c>
      <c r="K36" s="32">
        <f t="shared" si="8"/>
        <v>1785</v>
      </c>
      <c r="L36" s="39">
        <v>1500</v>
      </c>
      <c r="M36" s="6">
        <f t="shared" ref="M36:M39" si="11">L36*0.19</f>
        <v>285</v>
      </c>
      <c r="N36" s="32">
        <f t="shared" si="10"/>
        <v>1785</v>
      </c>
      <c r="O36" s="4"/>
      <c r="P36" s="37" t="s">
        <v>21</v>
      </c>
      <c r="Q36" s="21"/>
      <c r="R36" s="20"/>
      <c r="S36" s="4"/>
      <c r="T36" s="18"/>
      <c r="U36" s="4"/>
      <c r="V36" s="4"/>
      <c r="X36" s="4"/>
      <c r="Y36" s="4"/>
    </row>
    <row r="37" spans="1:28" ht="33" customHeight="1" x14ac:dyDescent="0.2">
      <c r="A37" s="5"/>
      <c r="B37" s="13" t="s">
        <v>48</v>
      </c>
      <c r="C37" s="112" t="s">
        <v>49</v>
      </c>
      <c r="D37" s="113"/>
      <c r="E37" s="113"/>
      <c r="F37" s="113"/>
      <c r="G37" s="113"/>
      <c r="H37" s="114"/>
      <c r="I37" s="39">
        <v>7000</v>
      </c>
      <c r="J37" s="6">
        <f t="shared" si="7"/>
        <v>1330</v>
      </c>
      <c r="K37" s="32">
        <f t="shared" si="8"/>
        <v>8330</v>
      </c>
      <c r="L37" s="39">
        <v>7000</v>
      </c>
      <c r="M37" s="6">
        <f t="shared" si="11"/>
        <v>1330</v>
      </c>
      <c r="N37" s="32">
        <f t="shared" si="10"/>
        <v>8330</v>
      </c>
      <c r="O37" s="4"/>
      <c r="P37" s="4" t="s">
        <v>21</v>
      </c>
      <c r="Q37" s="16"/>
      <c r="R37" s="22"/>
      <c r="S37" s="4"/>
      <c r="T37" s="18"/>
      <c r="U37" s="4"/>
      <c r="V37" s="4"/>
      <c r="X37" s="4"/>
      <c r="Y37" s="4"/>
    </row>
    <row r="38" spans="1:28" x14ac:dyDescent="0.2">
      <c r="A38" s="5"/>
      <c r="B38" s="13" t="s">
        <v>50</v>
      </c>
      <c r="C38" s="108" t="s">
        <v>51</v>
      </c>
      <c r="D38" s="109"/>
      <c r="E38" s="109"/>
      <c r="F38" s="109"/>
      <c r="G38" s="109"/>
      <c r="H38" s="110"/>
      <c r="I38" s="39">
        <v>48500</v>
      </c>
      <c r="J38" s="6">
        <f t="shared" si="7"/>
        <v>9215</v>
      </c>
      <c r="K38" s="32">
        <f t="shared" si="8"/>
        <v>57715</v>
      </c>
      <c r="L38" s="39">
        <v>48500</v>
      </c>
      <c r="M38" s="6">
        <f t="shared" si="11"/>
        <v>9215</v>
      </c>
      <c r="N38" s="32">
        <f t="shared" si="10"/>
        <v>57715</v>
      </c>
      <c r="O38" s="4"/>
      <c r="P38" s="4" t="s">
        <v>21</v>
      </c>
      <c r="Q38" s="16"/>
      <c r="R38" s="17"/>
      <c r="S38" s="4"/>
      <c r="T38" s="4"/>
      <c r="U38" s="4"/>
      <c r="V38" s="4"/>
      <c r="W38" s="4"/>
      <c r="X38" s="4"/>
      <c r="Y38" s="4"/>
    </row>
    <row r="39" spans="1:28" ht="17.25" thickBot="1" x14ac:dyDescent="0.25">
      <c r="A39" s="5" t="s">
        <v>52</v>
      </c>
      <c r="B39" s="105" t="s">
        <v>53</v>
      </c>
      <c r="C39" s="105"/>
      <c r="D39" s="105"/>
      <c r="E39" s="105"/>
      <c r="F39" s="105"/>
      <c r="G39" s="105"/>
      <c r="H39" s="105"/>
      <c r="I39" s="39">
        <v>3000</v>
      </c>
      <c r="J39" s="6">
        <f t="shared" si="7"/>
        <v>570</v>
      </c>
      <c r="K39" s="32">
        <f t="shared" si="8"/>
        <v>3570</v>
      </c>
      <c r="L39" s="39">
        <v>3000</v>
      </c>
      <c r="M39" s="6">
        <f t="shared" si="11"/>
        <v>570</v>
      </c>
      <c r="N39" s="32">
        <f t="shared" si="10"/>
        <v>3570</v>
      </c>
      <c r="O39" s="4"/>
      <c r="P39" s="4" t="s">
        <v>11</v>
      </c>
      <c r="Q39" s="4"/>
      <c r="R39" s="4"/>
      <c r="S39" s="16">
        <f>Q32+Q40</f>
        <v>13.081816743453716</v>
      </c>
      <c r="T39" s="17" t="s">
        <v>39</v>
      </c>
      <c r="U39" s="4" t="s">
        <v>122</v>
      </c>
      <c r="V39" s="4" t="s">
        <v>123</v>
      </c>
      <c r="W39" s="4"/>
      <c r="X39" s="4"/>
      <c r="Y39" s="4"/>
    </row>
    <row r="40" spans="1:28" ht="17.25" thickBot="1" x14ac:dyDescent="0.25">
      <c r="A40" s="5" t="s">
        <v>54</v>
      </c>
      <c r="B40" s="105" t="s">
        <v>55</v>
      </c>
      <c r="C40" s="105"/>
      <c r="D40" s="105"/>
      <c r="E40" s="105"/>
      <c r="F40" s="105"/>
      <c r="G40" s="105"/>
      <c r="H40" s="105"/>
      <c r="I40" s="39">
        <f>I42+I41</f>
        <v>105200</v>
      </c>
      <c r="J40" s="6">
        <f>SUM(J41:J42)</f>
        <v>19988</v>
      </c>
      <c r="K40" s="32">
        <f>SUM(K41:K42)</f>
        <v>125188</v>
      </c>
      <c r="L40" s="39">
        <f>L42+L41</f>
        <v>105200</v>
      </c>
      <c r="M40" s="6">
        <f>SUM(M41:M42)</f>
        <v>19988</v>
      </c>
      <c r="N40" s="32">
        <f>SUM(N41:N42)</f>
        <v>125188</v>
      </c>
      <c r="O40" s="4"/>
      <c r="P40" s="4" t="s">
        <v>11</v>
      </c>
      <c r="Q40" s="16">
        <f>I40*100/I57</f>
        <v>7.9919112741656848</v>
      </c>
      <c r="R40" s="17" t="s">
        <v>39</v>
      </c>
      <c r="S40" s="4"/>
      <c r="T40" s="4"/>
      <c r="U40" s="44"/>
      <c r="V40" s="45"/>
      <c r="W40" s="45"/>
      <c r="X40" s="45"/>
      <c r="Y40" s="45"/>
      <c r="Z40" s="46"/>
      <c r="AA40" s="46"/>
      <c r="AB40" s="47"/>
    </row>
    <row r="41" spans="1:28" ht="17.25" thickBot="1" x14ac:dyDescent="0.25">
      <c r="A41" s="5"/>
      <c r="B41" s="13" t="s">
        <v>56</v>
      </c>
      <c r="C41" s="108" t="s">
        <v>57</v>
      </c>
      <c r="D41" s="109"/>
      <c r="E41" s="109"/>
      <c r="F41" s="109"/>
      <c r="G41" s="109"/>
      <c r="H41" s="110"/>
      <c r="I41" s="39">
        <v>90000</v>
      </c>
      <c r="J41" s="6">
        <f t="shared" ref="J41:J47" si="12">I41*0.19</f>
        <v>17100</v>
      </c>
      <c r="K41" s="32">
        <f t="shared" ref="K41:K47" si="13">I41+J41</f>
        <v>107100</v>
      </c>
      <c r="L41" s="39">
        <v>90000</v>
      </c>
      <c r="M41" s="6">
        <f t="shared" ref="M41:M42" si="14">L41*0.19</f>
        <v>17100</v>
      </c>
      <c r="N41" s="32">
        <f t="shared" ref="N41:N42" si="15">L41+M41</f>
        <v>107100</v>
      </c>
      <c r="O41" s="4"/>
      <c r="P41" s="4"/>
      <c r="Q41" s="4"/>
      <c r="R41" s="4"/>
      <c r="S41" s="16"/>
      <c r="T41" s="17"/>
      <c r="U41" s="55">
        <f>I51</f>
        <v>1212240.49</v>
      </c>
      <c r="V41" s="14">
        <f>U41*Z41</f>
        <v>1527423.0174</v>
      </c>
      <c r="W41" s="12"/>
      <c r="X41" s="12"/>
      <c r="Y41" s="12"/>
      <c r="Z41" s="54">
        <v>1.26</v>
      </c>
      <c r="AA41" s="48"/>
      <c r="AB41" s="49"/>
    </row>
    <row r="42" spans="1:28" x14ac:dyDescent="0.2">
      <c r="A42" s="5"/>
      <c r="B42" s="13" t="s">
        <v>58</v>
      </c>
      <c r="C42" s="108" t="s">
        <v>59</v>
      </c>
      <c r="D42" s="109"/>
      <c r="E42" s="109"/>
      <c r="F42" s="109"/>
      <c r="G42" s="109"/>
      <c r="H42" s="110"/>
      <c r="I42" s="39">
        <v>15200</v>
      </c>
      <c r="J42" s="6">
        <f t="shared" si="12"/>
        <v>2888</v>
      </c>
      <c r="K42" s="32">
        <f t="shared" si="13"/>
        <v>18088</v>
      </c>
      <c r="L42" s="39">
        <v>15200</v>
      </c>
      <c r="M42" s="6">
        <f t="shared" si="14"/>
        <v>2888</v>
      </c>
      <c r="N42" s="32">
        <f t="shared" si="15"/>
        <v>18088</v>
      </c>
      <c r="O42" s="4"/>
      <c r="P42" s="4"/>
      <c r="Q42" s="4"/>
      <c r="R42" s="4"/>
      <c r="S42" s="16"/>
      <c r="T42" s="69" t="s">
        <v>128</v>
      </c>
      <c r="U42" s="55">
        <f>I61</f>
        <v>13721.81</v>
      </c>
      <c r="V42" s="14">
        <f>U42*Z41</f>
        <v>17289.480599999999</v>
      </c>
      <c r="W42" s="12"/>
      <c r="X42" s="12"/>
      <c r="Y42" s="12"/>
      <c r="Z42" s="48"/>
      <c r="AA42" s="48"/>
      <c r="AB42" s="49"/>
    </row>
    <row r="43" spans="1:28" x14ac:dyDescent="0.2">
      <c r="A43" s="5" t="s">
        <v>60</v>
      </c>
      <c r="B43" s="105" t="s">
        <v>61</v>
      </c>
      <c r="C43" s="105"/>
      <c r="D43" s="105"/>
      <c r="E43" s="105"/>
      <c r="F43" s="105"/>
      <c r="G43" s="105"/>
      <c r="H43" s="105"/>
      <c r="I43" s="39">
        <f t="shared" ref="I43:N43" si="16">I44+I47</f>
        <v>63000</v>
      </c>
      <c r="J43" s="6">
        <f t="shared" si="16"/>
        <v>11970</v>
      </c>
      <c r="K43" s="32">
        <f t="shared" si="16"/>
        <v>74970</v>
      </c>
      <c r="L43" s="39">
        <f t="shared" si="16"/>
        <v>63000</v>
      </c>
      <c r="M43" s="6">
        <f t="shared" si="16"/>
        <v>11970</v>
      </c>
      <c r="N43" s="32">
        <f t="shared" si="16"/>
        <v>74970</v>
      </c>
      <c r="O43" s="4"/>
      <c r="P43" s="4" t="s">
        <v>11</v>
      </c>
      <c r="Q43" s="16">
        <f>I43/I51*100</f>
        <v>5.1969885942351262</v>
      </c>
      <c r="R43" s="17" t="s">
        <v>39</v>
      </c>
      <c r="S43" s="4"/>
      <c r="T43" s="4"/>
      <c r="U43" s="55">
        <f>I52</f>
        <v>16490.439999999999</v>
      </c>
      <c r="V43" s="14">
        <f>U43*Z41</f>
        <v>20777.954399999999</v>
      </c>
      <c r="W43" s="12"/>
      <c r="X43" s="12"/>
      <c r="Y43" s="12"/>
      <c r="Z43" s="48"/>
      <c r="AA43" s="48"/>
      <c r="AB43" s="49"/>
    </row>
    <row r="44" spans="1:28" x14ac:dyDescent="0.2">
      <c r="A44" s="5"/>
      <c r="B44" s="13" t="s">
        <v>62</v>
      </c>
      <c r="C44" s="108" t="s">
        <v>63</v>
      </c>
      <c r="D44" s="109"/>
      <c r="E44" s="109"/>
      <c r="F44" s="109"/>
      <c r="G44" s="109"/>
      <c r="H44" s="110"/>
      <c r="I44" s="39">
        <f t="shared" ref="I44:N44" si="17">SUM(I45:I46)</f>
        <v>13000</v>
      </c>
      <c r="J44" s="6">
        <f t="shared" si="17"/>
        <v>2470</v>
      </c>
      <c r="K44" s="32">
        <f t="shared" si="17"/>
        <v>15470</v>
      </c>
      <c r="L44" s="39">
        <f t="shared" si="17"/>
        <v>13000</v>
      </c>
      <c r="M44" s="6">
        <f t="shared" si="17"/>
        <v>2470</v>
      </c>
      <c r="N44" s="32">
        <f t="shared" si="17"/>
        <v>15470</v>
      </c>
      <c r="O44" s="4"/>
      <c r="P44" s="4"/>
      <c r="Q44" s="12"/>
      <c r="R44" s="12"/>
      <c r="S44" s="4"/>
      <c r="T44" s="4"/>
      <c r="U44" s="55">
        <f>I53</f>
        <v>87600</v>
      </c>
      <c r="V44" s="14">
        <f>U44*Z41</f>
        <v>110376</v>
      </c>
      <c r="W44" s="12"/>
      <c r="X44" s="12"/>
      <c r="Y44" s="12"/>
      <c r="Z44" s="48"/>
      <c r="AA44" s="48"/>
      <c r="AB44" s="49"/>
    </row>
    <row r="45" spans="1:28" x14ac:dyDescent="0.2">
      <c r="A45" s="5"/>
      <c r="B45" s="23"/>
      <c r="C45" s="13" t="s">
        <v>64</v>
      </c>
      <c r="D45" s="108" t="s">
        <v>65</v>
      </c>
      <c r="E45" s="109"/>
      <c r="F45" s="109"/>
      <c r="G45" s="109"/>
      <c r="H45" s="110"/>
      <c r="I45" s="39">
        <v>6500</v>
      </c>
      <c r="J45" s="6">
        <f t="shared" si="12"/>
        <v>1235</v>
      </c>
      <c r="K45" s="32">
        <f t="shared" si="13"/>
        <v>7735</v>
      </c>
      <c r="L45" s="39">
        <v>6500</v>
      </c>
      <c r="M45" s="6">
        <f t="shared" ref="M45:M47" si="18">L45*0.19</f>
        <v>1235</v>
      </c>
      <c r="N45" s="32">
        <f t="shared" ref="N45:N47" si="19">L45+M45</f>
        <v>7735</v>
      </c>
      <c r="O45" s="4"/>
      <c r="P45" s="4"/>
      <c r="Q45" s="18"/>
      <c r="R45" s="12"/>
      <c r="S45" s="4"/>
      <c r="T45" s="4"/>
      <c r="U45" s="25" t="s">
        <v>124</v>
      </c>
      <c r="V45" s="50"/>
      <c r="W45" s="12"/>
      <c r="X45" s="12"/>
      <c r="Y45" s="12"/>
      <c r="Z45" s="48"/>
      <c r="AA45" s="48"/>
      <c r="AB45" s="49"/>
    </row>
    <row r="46" spans="1:28" ht="51" customHeight="1" x14ac:dyDescent="0.2">
      <c r="A46" s="5"/>
      <c r="B46" s="23"/>
      <c r="C46" s="13" t="s">
        <v>66</v>
      </c>
      <c r="D46" s="112" t="s">
        <v>67</v>
      </c>
      <c r="E46" s="113"/>
      <c r="F46" s="113"/>
      <c r="G46" s="113"/>
      <c r="H46" s="114"/>
      <c r="I46" s="39">
        <v>6500</v>
      </c>
      <c r="J46" s="6">
        <f t="shared" si="12"/>
        <v>1235</v>
      </c>
      <c r="K46" s="32">
        <f t="shared" si="13"/>
        <v>7735</v>
      </c>
      <c r="L46" s="39">
        <v>6500</v>
      </c>
      <c r="M46" s="6">
        <f t="shared" si="18"/>
        <v>1235</v>
      </c>
      <c r="N46" s="32">
        <f t="shared" si="19"/>
        <v>7735</v>
      </c>
      <c r="O46" s="4"/>
      <c r="P46" s="4"/>
      <c r="Q46" s="18"/>
      <c r="R46" s="18"/>
      <c r="S46" s="15"/>
      <c r="T46" s="4"/>
      <c r="U46" s="55">
        <f>I69</f>
        <v>132237.5</v>
      </c>
      <c r="V46" s="50"/>
      <c r="W46" s="12"/>
      <c r="X46" s="12"/>
      <c r="Y46" s="12"/>
      <c r="Z46" s="48"/>
      <c r="AA46" s="48"/>
      <c r="AB46" s="49"/>
    </row>
    <row r="47" spans="1:28" x14ac:dyDescent="0.2">
      <c r="A47" s="5"/>
      <c r="B47" s="13" t="s">
        <v>68</v>
      </c>
      <c r="C47" s="108" t="s">
        <v>69</v>
      </c>
      <c r="D47" s="109"/>
      <c r="E47" s="109"/>
      <c r="F47" s="109"/>
      <c r="G47" s="109"/>
      <c r="H47" s="110"/>
      <c r="I47" s="39">
        <v>50000</v>
      </c>
      <c r="J47" s="6">
        <f t="shared" si="12"/>
        <v>9500</v>
      </c>
      <c r="K47" s="32">
        <f t="shared" si="13"/>
        <v>59500</v>
      </c>
      <c r="L47" s="39">
        <v>50000</v>
      </c>
      <c r="M47" s="6">
        <f t="shared" si="18"/>
        <v>9500</v>
      </c>
      <c r="N47" s="32">
        <f t="shared" si="19"/>
        <v>59500</v>
      </c>
      <c r="O47" s="7"/>
      <c r="P47" s="7"/>
      <c r="Q47" s="18"/>
      <c r="R47" s="12"/>
      <c r="S47" s="4"/>
      <c r="T47" s="4"/>
      <c r="U47" s="25" t="s">
        <v>125</v>
      </c>
      <c r="V47" s="50"/>
      <c r="W47" s="12"/>
      <c r="X47" s="12"/>
      <c r="Y47" s="12"/>
      <c r="Z47" s="48"/>
      <c r="AA47" s="48"/>
      <c r="AB47" s="49"/>
    </row>
    <row r="48" spans="1:28" ht="17.25" x14ac:dyDescent="0.2">
      <c r="A48" s="106" t="s">
        <v>70</v>
      </c>
      <c r="B48" s="107"/>
      <c r="C48" s="107"/>
      <c r="D48" s="107"/>
      <c r="E48" s="107"/>
      <c r="F48" s="107"/>
      <c r="G48" s="107"/>
      <c r="H48" s="107"/>
      <c r="I48" s="6">
        <f t="shared" ref="I48:N48" si="20">I25+I29+I30+I31+I32+I39+I40+I43</f>
        <v>255200</v>
      </c>
      <c r="J48" s="6">
        <f t="shared" si="20"/>
        <v>48488</v>
      </c>
      <c r="K48" s="32">
        <f t="shared" si="20"/>
        <v>303688</v>
      </c>
      <c r="L48" s="6">
        <f t="shared" si="20"/>
        <v>255200</v>
      </c>
      <c r="M48" s="6">
        <f t="shared" si="20"/>
        <v>48488</v>
      </c>
      <c r="N48" s="32">
        <f t="shared" si="20"/>
        <v>303688</v>
      </c>
      <c r="O48" s="4"/>
      <c r="P48" s="7"/>
      <c r="Q48" s="33" t="e">
        <f>I48/#REF!*100</f>
        <v>#REF!</v>
      </c>
      <c r="R48" s="29" t="s">
        <v>39</v>
      </c>
      <c r="S48" s="4" t="s">
        <v>117</v>
      </c>
      <c r="T48" s="4"/>
      <c r="U48" s="55">
        <f>V41-U41</f>
        <v>315182.52740000002</v>
      </c>
      <c r="V48" s="14">
        <f>U48+U49+U50+U51</f>
        <v>345813.71240000002</v>
      </c>
      <c r="W48" s="12"/>
      <c r="X48" s="12"/>
      <c r="Y48" s="12"/>
      <c r="Z48" s="48"/>
      <c r="AA48" s="48"/>
      <c r="AB48" s="49"/>
    </row>
    <row r="49" spans="1:28" ht="17.25" customHeight="1" thickBot="1" x14ac:dyDescent="0.25">
      <c r="A49" s="91" t="s">
        <v>71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4"/>
      <c r="P49" s="4"/>
      <c r="Q49" s="12"/>
      <c r="R49" s="12"/>
      <c r="S49" s="4"/>
      <c r="T49" s="4"/>
      <c r="U49" s="56">
        <f>V42-U42</f>
        <v>3567.6705999999995</v>
      </c>
      <c r="V49" s="51"/>
      <c r="W49" s="51"/>
      <c r="X49" s="51"/>
      <c r="Y49" s="51"/>
      <c r="Z49" s="52"/>
      <c r="AA49" s="52"/>
      <c r="AB49" s="53"/>
    </row>
    <row r="50" spans="1:28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4"/>
      <c r="P50" s="4"/>
      <c r="Q50" s="4"/>
      <c r="R50" s="4"/>
      <c r="S50" s="4"/>
      <c r="T50" s="4"/>
      <c r="U50" s="61">
        <f>V43-U43</f>
        <v>4287.5144</v>
      </c>
      <c r="V50" s="4"/>
      <c r="W50" s="4"/>
      <c r="X50" s="4"/>
      <c r="Y50" s="4"/>
    </row>
    <row r="51" spans="1:28" x14ac:dyDescent="0.2">
      <c r="A51" s="5" t="s">
        <v>72</v>
      </c>
      <c r="B51" s="105" t="s">
        <v>73</v>
      </c>
      <c r="C51" s="105"/>
      <c r="D51" s="105"/>
      <c r="E51" s="105"/>
      <c r="F51" s="105"/>
      <c r="G51" s="105"/>
      <c r="H51" s="105"/>
      <c r="I51" s="6">
        <v>1212240.49</v>
      </c>
      <c r="J51" s="6">
        <f t="shared" ref="J51" si="21">I51*0.19</f>
        <v>230325.6931</v>
      </c>
      <c r="K51" s="8">
        <f t="shared" ref="K51:K56" si="22">I51+J51</f>
        <v>1442566.1831</v>
      </c>
      <c r="L51" s="6">
        <v>1527423.02</v>
      </c>
      <c r="M51" s="6">
        <f t="shared" ref="M51" si="23">L51*0.19</f>
        <v>290210.3738</v>
      </c>
      <c r="N51" s="8">
        <f t="shared" ref="N51:N56" si="24">L51+M51</f>
        <v>1817633.3938</v>
      </c>
      <c r="O51" s="4"/>
      <c r="P51" s="4" t="s">
        <v>21</v>
      </c>
      <c r="Q51" s="4"/>
      <c r="R51" s="4"/>
      <c r="S51" s="4"/>
      <c r="T51" s="4"/>
      <c r="U51" s="61">
        <f>V44-U44</f>
        <v>22776</v>
      </c>
      <c r="V51" s="4"/>
      <c r="W51" s="4"/>
      <c r="X51" s="4"/>
      <c r="Y51" s="4"/>
    </row>
    <row r="52" spans="1:28" x14ac:dyDescent="0.2">
      <c r="A52" s="5" t="s">
        <v>74</v>
      </c>
      <c r="B52" s="105" t="s">
        <v>75</v>
      </c>
      <c r="C52" s="105"/>
      <c r="D52" s="105"/>
      <c r="E52" s="105"/>
      <c r="F52" s="105"/>
      <c r="G52" s="105"/>
      <c r="H52" s="105"/>
      <c r="I52" s="6">
        <v>16490.439999999999</v>
      </c>
      <c r="J52" s="6">
        <f>I52*0.19</f>
        <v>3133.1835999999998</v>
      </c>
      <c r="K52" s="8">
        <f t="shared" si="22"/>
        <v>19623.623599999999</v>
      </c>
      <c r="L52" s="6">
        <v>20777.95</v>
      </c>
      <c r="M52" s="6">
        <f>L52*0.19</f>
        <v>3947.8105</v>
      </c>
      <c r="N52" s="8">
        <f t="shared" si="24"/>
        <v>24725.7605</v>
      </c>
      <c r="O52" s="4"/>
      <c r="P52" s="4"/>
      <c r="Q52" s="4"/>
      <c r="R52" s="4"/>
      <c r="S52" s="12"/>
      <c r="T52" s="12"/>
      <c r="U52" s="12"/>
      <c r="V52" s="12"/>
      <c r="W52" s="12"/>
      <c r="X52" s="4"/>
      <c r="Y52" s="4"/>
    </row>
    <row r="53" spans="1:28" x14ac:dyDescent="0.2">
      <c r="A53" s="5" t="s">
        <v>76</v>
      </c>
      <c r="B53" s="105" t="s">
        <v>77</v>
      </c>
      <c r="C53" s="105"/>
      <c r="D53" s="105"/>
      <c r="E53" s="105"/>
      <c r="F53" s="105"/>
      <c r="G53" s="105"/>
      <c r="H53" s="105"/>
      <c r="I53" s="6">
        <v>87600</v>
      </c>
      <c r="J53" s="6">
        <f>I53*0.19</f>
        <v>16644</v>
      </c>
      <c r="K53" s="8">
        <f t="shared" si="22"/>
        <v>104244</v>
      </c>
      <c r="L53" s="6">
        <v>110376</v>
      </c>
      <c r="M53" s="6">
        <f>L53*0.19</f>
        <v>20971.439999999999</v>
      </c>
      <c r="N53" s="8">
        <f t="shared" si="24"/>
        <v>131347.44</v>
      </c>
      <c r="O53" s="4"/>
      <c r="P53" s="4"/>
      <c r="Q53" s="4"/>
      <c r="R53" s="4"/>
      <c r="S53" s="12"/>
      <c r="T53" s="12"/>
      <c r="U53" s="18"/>
      <c r="V53" s="12"/>
      <c r="W53" s="12"/>
      <c r="X53" s="4"/>
      <c r="Y53" s="4"/>
    </row>
    <row r="54" spans="1:28" ht="33" customHeight="1" x14ac:dyDescent="0.2">
      <c r="A54" s="5" t="s">
        <v>78</v>
      </c>
      <c r="B54" s="111" t="s">
        <v>79</v>
      </c>
      <c r="C54" s="111"/>
      <c r="D54" s="111"/>
      <c r="E54" s="111"/>
      <c r="F54" s="111"/>
      <c r="G54" s="111"/>
      <c r="H54" s="111"/>
      <c r="I54" s="6">
        <v>0</v>
      </c>
      <c r="J54" s="6">
        <f>I54*0.19</f>
        <v>0</v>
      </c>
      <c r="K54" s="8">
        <f t="shared" si="22"/>
        <v>0</v>
      </c>
      <c r="L54" s="6">
        <v>0</v>
      </c>
      <c r="M54" s="6">
        <f>L54*0.19</f>
        <v>0</v>
      </c>
      <c r="N54" s="8">
        <f t="shared" si="24"/>
        <v>0</v>
      </c>
      <c r="O54" s="4"/>
      <c r="P54" s="4"/>
      <c r="Q54" s="4"/>
      <c r="R54" s="4"/>
      <c r="S54" s="12"/>
      <c r="T54" s="12"/>
      <c r="U54" s="12"/>
      <c r="V54" s="12"/>
      <c r="W54" s="12"/>
      <c r="X54" s="4"/>
      <c r="Y54" s="4"/>
    </row>
    <row r="55" spans="1:28" x14ac:dyDescent="0.2">
      <c r="A55" s="5" t="s">
        <v>80</v>
      </c>
      <c r="B55" s="105" t="s">
        <v>81</v>
      </c>
      <c r="C55" s="105"/>
      <c r="D55" s="105"/>
      <c r="E55" s="105"/>
      <c r="F55" s="105"/>
      <c r="G55" s="105"/>
      <c r="H55" s="105"/>
      <c r="I55" s="6">
        <v>0</v>
      </c>
      <c r="J55" s="6">
        <f>I55*0.19</f>
        <v>0</v>
      </c>
      <c r="K55" s="8">
        <f t="shared" si="22"/>
        <v>0</v>
      </c>
      <c r="L55" s="6">
        <v>0</v>
      </c>
      <c r="M55" s="6">
        <f>L55*0.19</f>
        <v>0</v>
      </c>
      <c r="N55" s="8">
        <f t="shared" si="24"/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8" x14ac:dyDescent="0.2">
      <c r="A56" s="5" t="s">
        <v>82</v>
      </c>
      <c r="B56" s="105" t="s">
        <v>83</v>
      </c>
      <c r="C56" s="105"/>
      <c r="D56" s="105"/>
      <c r="E56" s="105"/>
      <c r="F56" s="105"/>
      <c r="G56" s="105"/>
      <c r="H56" s="105"/>
      <c r="I56" s="6">
        <v>0</v>
      </c>
      <c r="J56" s="6">
        <f>I56*0.19</f>
        <v>0</v>
      </c>
      <c r="K56" s="8">
        <f t="shared" si="22"/>
        <v>0</v>
      </c>
      <c r="L56" s="6">
        <v>0</v>
      </c>
      <c r="M56" s="6">
        <f>L56*0.19</f>
        <v>0</v>
      </c>
      <c r="N56" s="8">
        <f t="shared" si="24"/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18"/>
    </row>
    <row r="57" spans="1:28" ht="17.25" x14ac:dyDescent="0.2">
      <c r="A57" s="106" t="s">
        <v>84</v>
      </c>
      <c r="B57" s="107"/>
      <c r="C57" s="107"/>
      <c r="D57" s="107"/>
      <c r="E57" s="107"/>
      <c r="F57" s="107"/>
      <c r="G57" s="107"/>
      <c r="H57" s="107"/>
      <c r="I57" s="6">
        <f t="shared" ref="I57:N57" si="25">I51+I52+I53+I54+I55+I56</f>
        <v>1316330.93</v>
      </c>
      <c r="J57" s="6">
        <f t="shared" si="25"/>
        <v>250102.87669999999</v>
      </c>
      <c r="K57" s="8">
        <f t="shared" si="25"/>
        <v>1566433.8067000001</v>
      </c>
      <c r="L57" s="6">
        <f t="shared" si="25"/>
        <v>1658576.97</v>
      </c>
      <c r="M57" s="6">
        <f t="shared" si="25"/>
        <v>315129.62430000002</v>
      </c>
      <c r="N57" s="8">
        <f t="shared" si="25"/>
        <v>1973706.5943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8" ht="16.5" customHeight="1" x14ac:dyDescent="0.2">
      <c r="A58" s="91" t="s">
        <v>85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4"/>
      <c r="P58" s="4"/>
      <c r="Q58" s="4"/>
      <c r="R58" s="4"/>
      <c r="S58" s="4"/>
      <c r="T58" s="4"/>
      <c r="U58" s="4"/>
      <c r="V58" s="4"/>
      <c r="W58" s="4"/>
      <c r="X58" s="4"/>
      <c r="Y58" s="15"/>
    </row>
    <row r="59" spans="1:28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8" x14ac:dyDescent="0.2">
      <c r="A60" s="5" t="s">
        <v>86</v>
      </c>
      <c r="B60" s="105" t="s">
        <v>87</v>
      </c>
      <c r="C60" s="105"/>
      <c r="D60" s="105"/>
      <c r="E60" s="105"/>
      <c r="F60" s="105"/>
      <c r="G60" s="105"/>
      <c r="H60" s="105"/>
      <c r="I60" s="6">
        <f t="shared" ref="I60:N60" si="26">SUM(I61:I62)</f>
        <v>13721.81</v>
      </c>
      <c r="J60" s="6">
        <f t="shared" si="26"/>
        <v>2607.1439</v>
      </c>
      <c r="K60" s="32">
        <f t="shared" si="26"/>
        <v>16328.9539</v>
      </c>
      <c r="L60" s="6">
        <f t="shared" si="26"/>
        <v>17289.48</v>
      </c>
      <c r="M60" s="6">
        <f t="shared" si="26"/>
        <v>3285.0012000000002</v>
      </c>
      <c r="N60" s="32">
        <f t="shared" si="26"/>
        <v>20574.481199999998</v>
      </c>
      <c r="O60" s="4"/>
      <c r="P60" s="4"/>
      <c r="Q60" s="16">
        <f>I60*100/I57</f>
        <v>1.0424285935452418</v>
      </c>
      <c r="R60" s="36" t="s">
        <v>39</v>
      </c>
      <c r="S60" s="4"/>
      <c r="T60" s="7"/>
      <c r="U60" s="4"/>
      <c r="V60" s="4"/>
      <c r="W60" s="4"/>
      <c r="X60" s="4"/>
      <c r="Y60" s="4"/>
    </row>
    <row r="61" spans="1:28" x14ac:dyDescent="0.2">
      <c r="A61" s="5"/>
      <c r="B61" s="13" t="s">
        <v>88</v>
      </c>
      <c r="C61" s="105" t="s">
        <v>89</v>
      </c>
      <c r="D61" s="105"/>
      <c r="E61" s="105"/>
      <c r="F61" s="105"/>
      <c r="G61" s="105"/>
      <c r="H61" s="105"/>
      <c r="I61" s="6">
        <v>13721.81</v>
      </c>
      <c r="J61" s="6">
        <f>I61*0.19</f>
        <v>2607.1439</v>
      </c>
      <c r="K61" s="32">
        <f>I61+J61</f>
        <v>16328.9539</v>
      </c>
      <c r="L61" s="6">
        <v>17289.48</v>
      </c>
      <c r="M61" s="6">
        <f>L61*0.19</f>
        <v>3285.0012000000002</v>
      </c>
      <c r="N61" s="32">
        <f>L61+M61</f>
        <v>20574.481199999998</v>
      </c>
      <c r="O61" s="4"/>
      <c r="P61" s="4" t="s">
        <v>21</v>
      </c>
      <c r="Q61" s="4"/>
      <c r="R61" s="4"/>
      <c r="S61" s="4"/>
      <c r="T61" s="4"/>
      <c r="U61" s="4"/>
      <c r="V61" s="4"/>
      <c r="W61" s="4"/>
      <c r="X61" s="4"/>
      <c r="Y61" s="4"/>
    </row>
    <row r="62" spans="1:28" x14ac:dyDescent="0.2">
      <c r="A62" s="5"/>
      <c r="B62" s="13" t="s">
        <v>90</v>
      </c>
      <c r="C62" s="105" t="s">
        <v>91</v>
      </c>
      <c r="D62" s="105"/>
      <c r="E62" s="105"/>
      <c r="F62" s="105"/>
      <c r="G62" s="105"/>
      <c r="H62" s="105"/>
      <c r="I62" s="6">
        <f>I57*0%</f>
        <v>0</v>
      </c>
      <c r="J62" s="6">
        <f>I62*0.19</f>
        <v>0</v>
      </c>
      <c r="K62" s="32">
        <f>I62+J62</f>
        <v>0</v>
      </c>
      <c r="L62" s="6">
        <f>L57*0%</f>
        <v>0</v>
      </c>
      <c r="M62" s="6">
        <f>L62*0.19</f>
        <v>0</v>
      </c>
      <c r="N62" s="32">
        <f>L62+M62</f>
        <v>0</v>
      </c>
      <c r="O62" s="4"/>
      <c r="P62" s="4" t="s">
        <v>11</v>
      </c>
      <c r="Q62" s="4"/>
      <c r="R62" s="4"/>
      <c r="S62" s="30" t="e">
        <f>K60-S77</f>
        <v>#REF!</v>
      </c>
      <c r="T62" s="4"/>
      <c r="U62" s="4"/>
      <c r="V62" s="4"/>
      <c r="W62" s="4"/>
      <c r="X62" s="4"/>
      <c r="Y62" s="4"/>
    </row>
    <row r="63" spans="1:28" x14ac:dyDescent="0.2">
      <c r="A63" s="5" t="s">
        <v>92</v>
      </c>
      <c r="B63" s="105" t="s">
        <v>93</v>
      </c>
      <c r="C63" s="105"/>
      <c r="D63" s="105"/>
      <c r="E63" s="105"/>
      <c r="F63" s="105"/>
      <c r="G63" s="105"/>
      <c r="H63" s="105"/>
      <c r="I63" s="6">
        <f t="shared" ref="I63:N63" si="27">SUM(I64:I68)</f>
        <v>21601.23014</v>
      </c>
      <c r="J63" s="6">
        <f t="shared" si="27"/>
        <v>0</v>
      </c>
      <c r="K63" s="32">
        <f t="shared" si="27"/>
        <v>21601.23014</v>
      </c>
      <c r="L63" s="6">
        <f t="shared" si="27"/>
        <v>25154.644950000002</v>
      </c>
      <c r="M63" s="6">
        <f t="shared" si="27"/>
        <v>0</v>
      </c>
      <c r="N63" s="32">
        <f t="shared" si="27"/>
        <v>25154.644950000002</v>
      </c>
      <c r="O63" s="4"/>
      <c r="P63" s="4" t="s">
        <v>11</v>
      </c>
      <c r="Q63" s="4"/>
      <c r="R63" s="4"/>
      <c r="S63" s="4"/>
      <c r="T63" s="4"/>
      <c r="U63" s="4"/>
      <c r="V63" s="4"/>
      <c r="W63" s="4"/>
      <c r="X63" s="4"/>
      <c r="Y63" s="4"/>
    </row>
    <row r="64" spans="1:28" x14ac:dyDescent="0.2">
      <c r="A64" s="24"/>
      <c r="B64" s="13" t="s">
        <v>94</v>
      </c>
      <c r="C64" s="105" t="s">
        <v>95</v>
      </c>
      <c r="D64" s="105"/>
      <c r="E64" s="105"/>
      <c r="F64" s="105"/>
      <c r="G64" s="105"/>
      <c r="H64" s="105"/>
      <c r="I64" s="6">
        <v>0</v>
      </c>
      <c r="J64" s="6">
        <f>I64*0</f>
        <v>0</v>
      </c>
      <c r="K64" s="32">
        <f t="shared" ref="K64:K70" si="28">I64+J64</f>
        <v>0</v>
      </c>
      <c r="L64" s="6">
        <v>0</v>
      </c>
      <c r="M64" s="6">
        <f>L64*0</f>
        <v>0</v>
      </c>
      <c r="N64" s="32">
        <f t="shared" ref="N64:N68" si="29">L64+M64</f>
        <v>0</v>
      </c>
      <c r="O64" s="4"/>
      <c r="P64" s="4"/>
      <c r="Q64" s="4"/>
      <c r="R64" s="4"/>
      <c r="S64" s="4" t="e">
        <f>S62/1.19</f>
        <v>#REF!</v>
      </c>
      <c r="T64" s="4"/>
      <c r="U64" s="4"/>
      <c r="V64" s="4"/>
      <c r="W64" s="4"/>
      <c r="X64" s="4"/>
      <c r="Y64" s="4"/>
    </row>
    <row r="65" spans="1:25" x14ac:dyDescent="0.2">
      <c r="A65" s="25"/>
      <c r="B65" s="13" t="s">
        <v>96</v>
      </c>
      <c r="C65" s="105" t="s">
        <v>97</v>
      </c>
      <c r="D65" s="105"/>
      <c r="E65" s="105"/>
      <c r="F65" s="105"/>
      <c r="G65" s="105"/>
      <c r="H65" s="105"/>
      <c r="I65" s="6">
        <f>0.5%*I78</f>
        <v>6212.2637000000004</v>
      </c>
      <c r="J65" s="6">
        <f>I65*0</f>
        <v>0</v>
      </c>
      <c r="K65" s="32">
        <f t="shared" si="28"/>
        <v>6212.2637000000004</v>
      </c>
      <c r="L65" s="6">
        <f>0.5%*L78</f>
        <v>7827.4522500000003</v>
      </c>
      <c r="M65" s="6">
        <f>L65*0</f>
        <v>0</v>
      </c>
      <c r="N65" s="32">
        <f t="shared" si="29"/>
        <v>7827.4522500000003</v>
      </c>
      <c r="O65" s="4"/>
      <c r="P65" s="4"/>
      <c r="Q65" s="7"/>
      <c r="R65" s="4"/>
      <c r="S65" s="4"/>
      <c r="T65" s="4"/>
      <c r="U65" s="4"/>
      <c r="V65" s="4"/>
      <c r="W65" s="4"/>
      <c r="X65" s="4"/>
      <c r="Y65" s="4"/>
    </row>
    <row r="66" spans="1:25" ht="33" customHeight="1" x14ac:dyDescent="0.2">
      <c r="A66" s="25"/>
      <c r="B66" s="13" t="s">
        <v>98</v>
      </c>
      <c r="C66" s="111" t="s">
        <v>99</v>
      </c>
      <c r="D66" s="111"/>
      <c r="E66" s="111"/>
      <c r="F66" s="111"/>
      <c r="G66" s="111"/>
      <c r="H66" s="111"/>
      <c r="I66" s="6">
        <f>0.1%*I78</f>
        <v>1242.4527399999999</v>
      </c>
      <c r="J66" s="6">
        <f>I66*0</f>
        <v>0</v>
      </c>
      <c r="K66" s="32">
        <f t="shared" si="28"/>
        <v>1242.4527399999999</v>
      </c>
      <c r="L66" s="6">
        <f>0.1%*L78</f>
        <v>1565.49045</v>
      </c>
      <c r="M66" s="6">
        <f>L66*0</f>
        <v>0</v>
      </c>
      <c r="N66" s="32">
        <f t="shared" si="29"/>
        <v>1565.49045</v>
      </c>
      <c r="O66" s="26">
        <v>1E-3</v>
      </c>
      <c r="P66" s="4"/>
      <c r="Q66" s="4"/>
      <c r="R66" s="4"/>
      <c r="S66" s="4">
        <v>11357.02</v>
      </c>
      <c r="T66" s="4"/>
      <c r="U66" s="4"/>
      <c r="V66" s="4"/>
      <c r="W66" s="4"/>
      <c r="X66" s="4"/>
      <c r="Y66" s="4"/>
    </row>
    <row r="67" spans="1:25" x14ac:dyDescent="0.2">
      <c r="A67" s="25"/>
      <c r="B67" s="13" t="s">
        <v>100</v>
      </c>
      <c r="C67" s="105" t="s">
        <v>101</v>
      </c>
      <c r="D67" s="105"/>
      <c r="E67" s="105"/>
      <c r="F67" s="105"/>
      <c r="G67" s="105"/>
      <c r="H67" s="105"/>
      <c r="I67" s="6">
        <f>0.5%*I78</f>
        <v>6212.2637000000004</v>
      </c>
      <c r="J67" s="6">
        <f>I67*0</f>
        <v>0</v>
      </c>
      <c r="K67" s="32">
        <f t="shared" si="28"/>
        <v>6212.2637000000004</v>
      </c>
      <c r="L67" s="6">
        <f>0.5%*L78</f>
        <v>7827.4522500000003</v>
      </c>
      <c r="M67" s="6">
        <f>L67*0</f>
        <v>0</v>
      </c>
      <c r="N67" s="32">
        <f t="shared" si="29"/>
        <v>7827.4522500000003</v>
      </c>
      <c r="O67" s="26">
        <v>5.0000000000000001E-3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33" customHeight="1" x14ac:dyDescent="0.2">
      <c r="A68" s="25"/>
      <c r="B68" s="13" t="s">
        <v>102</v>
      </c>
      <c r="C68" s="111" t="s">
        <v>103</v>
      </c>
      <c r="D68" s="111"/>
      <c r="E68" s="111"/>
      <c r="F68" s="111"/>
      <c r="G68" s="111"/>
      <c r="H68" s="111"/>
      <c r="I68" s="6">
        <v>7934.25</v>
      </c>
      <c r="J68" s="6">
        <f>I68*0</f>
        <v>0</v>
      </c>
      <c r="K68" s="32">
        <f t="shared" si="28"/>
        <v>7934.25</v>
      </c>
      <c r="L68" s="6">
        <v>7934.25</v>
      </c>
      <c r="M68" s="6">
        <f>L68*0</f>
        <v>0</v>
      </c>
      <c r="N68" s="32">
        <f t="shared" si="29"/>
        <v>7934.25</v>
      </c>
      <c r="O68" s="4"/>
      <c r="P68" s="4"/>
      <c r="Q68" s="4"/>
      <c r="R68" s="7"/>
      <c r="S68" s="4"/>
      <c r="T68" s="4"/>
      <c r="U68" s="4"/>
      <c r="V68" s="4">
        <f>K69/1.19</f>
        <v>132237.5</v>
      </c>
      <c r="W68" s="4"/>
      <c r="X68" s="4"/>
      <c r="Y68" s="4"/>
    </row>
    <row r="69" spans="1:25" x14ac:dyDescent="0.2">
      <c r="A69" s="5" t="s">
        <v>104</v>
      </c>
      <c r="B69" s="105" t="s">
        <v>105</v>
      </c>
      <c r="C69" s="105"/>
      <c r="D69" s="105"/>
      <c r="E69" s="105"/>
      <c r="F69" s="105"/>
      <c r="G69" s="105"/>
      <c r="H69" s="105"/>
      <c r="I69" s="40">
        <v>132237.5</v>
      </c>
      <c r="J69" s="6">
        <f>I69*0.19</f>
        <v>25125.125</v>
      </c>
      <c r="K69" s="32">
        <f>I69+J69</f>
        <v>157362.625</v>
      </c>
      <c r="L69" s="40">
        <v>0</v>
      </c>
      <c r="M69" s="6">
        <f>L69*0.19</f>
        <v>0</v>
      </c>
      <c r="N69" s="32">
        <f>L69+M69</f>
        <v>0</v>
      </c>
      <c r="O69" s="27"/>
      <c r="P69" s="4" t="s">
        <v>21</v>
      </c>
      <c r="Q69" s="16">
        <f>I69*100/(I48+I57)</f>
        <v>8.4145655345135335</v>
      </c>
      <c r="R69" s="36" t="s">
        <v>39</v>
      </c>
      <c r="S69" s="4"/>
      <c r="T69" s="4"/>
      <c r="U69" s="4"/>
      <c r="V69" s="7">
        <f>K69+21224.84</f>
        <v>178587.465</v>
      </c>
      <c r="W69" s="4"/>
      <c r="X69" s="4"/>
      <c r="Y69" s="4"/>
    </row>
    <row r="70" spans="1:25" x14ac:dyDescent="0.2">
      <c r="A70" s="5" t="s">
        <v>106</v>
      </c>
      <c r="B70" s="105" t="s">
        <v>107</v>
      </c>
      <c r="C70" s="105"/>
      <c r="D70" s="105"/>
      <c r="E70" s="105"/>
      <c r="F70" s="105"/>
      <c r="G70" s="105"/>
      <c r="H70" s="105"/>
      <c r="I70" s="40">
        <v>5000</v>
      </c>
      <c r="J70" s="6">
        <f>I70*0.19</f>
        <v>950</v>
      </c>
      <c r="K70" s="32">
        <f t="shared" si="28"/>
        <v>5950</v>
      </c>
      <c r="L70" s="40">
        <v>5000</v>
      </c>
      <c r="M70" s="6">
        <f>L70*0.19</f>
        <v>950</v>
      </c>
      <c r="N70" s="32">
        <f t="shared" ref="N70" si="30">L70+M70</f>
        <v>5950</v>
      </c>
      <c r="O70" s="4"/>
      <c r="P70" s="38" t="s">
        <v>21</v>
      </c>
      <c r="Q70" s="4"/>
      <c r="R70" s="4"/>
      <c r="S70" s="4">
        <f>I77*0.01</f>
        <v>17440.914701399997</v>
      </c>
      <c r="T70" s="7">
        <f>K69+T73</f>
        <v>10208846.009260001</v>
      </c>
      <c r="U70" s="4"/>
      <c r="V70" s="4">
        <f>V69/1.19</f>
        <v>150073.5</v>
      </c>
      <c r="W70" s="4"/>
      <c r="X70" s="4"/>
      <c r="Y70" s="4"/>
    </row>
    <row r="71" spans="1:25" ht="17.25" x14ac:dyDescent="0.2">
      <c r="A71" s="106" t="s">
        <v>108</v>
      </c>
      <c r="B71" s="107"/>
      <c r="C71" s="107"/>
      <c r="D71" s="107"/>
      <c r="E71" s="107"/>
      <c r="F71" s="107"/>
      <c r="G71" s="107"/>
      <c r="H71" s="107"/>
      <c r="I71" s="6">
        <f t="shared" ref="I71:N71" si="31">I60+I63+I69+I70</f>
        <v>172560.54014</v>
      </c>
      <c r="J71" s="6">
        <f t="shared" si="31"/>
        <v>28682.268899999999</v>
      </c>
      <c r="K71" s="32">
        <f t="shared" si="31"/>
        <v>201242.80903999999</v>
      </c>
      <c r="L71" s="6">
        <f t="shared" si="31"/>
        <v>47444.124949999998</v>
      </c>
      <c r="M71" s="6">
        <f t="shared" si="31"/>
        <v>4235.0012000000006</v>
      </c>
      <c r="N71" s="32">
        <f t="shared" si="31"/>
        <v>51679.126149999996</v>
      </c>
      <c r="O71" s="7"/>
      <c r="P71" s="4"/>
      <c r="Q71" s="4"/>
      <c r="R71" s="7"/>
      <c r="S71" s="4"/>
      <c r="T71" s="4"/>
      <c r="U71" s="4"/>
      <c r="V71" s="4"/>
      <c r="W71" s="4"/>
      <c r="X71" s="4"/>
      <c r="Y71" s="4"/>
    </row>
    <row r="72" spans="1:25" ht="16.5" customHeight="1" x14ac:dyDescent="0.2">
      <c r="A72" s="91" t="s">
        <v>109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x14ac:dyDescent="0.2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4"/>
      <c r="P73" s="4"/>
      <c r="Q73" s="4"/>
      <c r="R73" s="4"/>
      <c r="S73" s="4"/>
      <c r="T73" s="7">
        <f>12122848-K77</f>
        <v>10051483.384260001</v>
      </c>
      <c r="U73" s="4"/>
      <c r="V73" s="4"/>
      <c r="W73" s="4"/>
      <c r="X73" s="4"/>
      <c r="Y73" s="4"/>
    </row>
    <row r="74" spans="1:25" x14ac:dyDescent="0.2">
      <c r="A74" s="5" t="s">
        <v>110</v>
      </c>
      <c r="B74" s="105" t="s">
        <v>111</v>
      </c>
      <c r="C74" s="105"/>
      <c r="D74" s="105"/>
      <c r="E74" s="105"/>
      <c r="F74" s="105"/>
      <c r="G74" s="105"/>
      <c r="H74" s="105"/>
      <c r="I74" s="6">
        <v>0</v>
      </c>
      <c r="J74" s="6">
        <f>I74*0.19</f>
        <v>0</v>
      </c>
      <c r="K74" s="8">
        <f>I74*1.19</f>
        <v>0</v>
      </c>
      <c r="L74" s="6">
        <v>0</v>
      </c>
      <c r="M74" s="6">
        <f>L74*0.19</f>
        <v>0</v>
      </c>
      <c r="N74" s="8">
        <f>L74*1.19</f>
        <v>0</v>
      </c>
      <c r="O74" s="4"/>
      <c r="P74" s="4"/>
      <c r="Q74" s="7"/>
      <c r="R74" s="4"/>
      <c r="S74" s="4"/>
      <c r="T74" s="4"/>
      <c r="U74" s="4"/>
      <c r="V74" s="4"/>
      <c r="W74" s="4"/>
      <c r="X74" s="4"/>
      <c r="Y74" s="4"/>
    </row>
    <row r="75" spans="1:25" x14ac:dyDescent="0.2">
      <c r="A75" s="5" t="s">
        <v>112</v>
      </c>
      <c r="B75" s="105" t="s">
        <v>113</v>
      </c>
      <c r="C75" s="105"/>
      <c r="D75" s="105"/>
      <c r="E75" s="105"/>
      <c r="F75" s="105"/>
      <c r="G75" s="105"/>
      <c r="H75" s="105"/>
      <c r="I75" s="6">
        <v>0</v>
      </c>
      <c r="J75" s="6">
        <f>I75*0.19</f>
        <v>0</v>
      </c>
      <c r="K75" s="8">
        <f>I75*1.19</f>
        <v>0</v>
      </c>
      <c r="L75" s="6">
        <v>0</v>
      </c>
      <c r="M75" s="6">
        <f>L75*0.19</f>
        <v>0</v>
      </c>
      <c r="N75" s="8">
        <f>L75*1.19</f>
        <v>0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8" thickBot="1" x14ac:dyDescent="0.25">
      <c r="A76" s="115" t="s">
        <v>114</v>
      </c>
      <c r="B76" s="116"/>
      <c r="C76" s="116"/>
      <c r="D76" s="116"/>
      <c r="E76" s="116"/>
      <c r="F76" s="116"/>
      <c r="G76" s="116"/>
      <c r="H76" s="116"/>
      <c r="I76" s="57">
        <f t="shared" ref="I76:N76" si="32">SUM(I74:I75)</f>
        <v>0</v>
      </c>
      <c r="J76" s="57">
        <f t="shared" si="32"/>
        <v>0</v>
      </c>
      <c r="K76" s="58">
        <f t="shared" si="32"/>
        <v>0</v>
      </c>
      <c r="L76" s="57">
        <f t="shared" si="32"/>
        <v>0</v>
      </c>
      <c r="M76" s="57">
        <f t="shared" si="32"/>
        <v>0</v>
      </c>
      <c r="N76" s="58">
        <f t="shared" si="32"/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7.25" x14ac:dyDescent="0.2">
      <c r="A77" s="117" t="s">
        <v>115</v>
      </c>
      <c r="B77" s="118"/>
      <c r="C77" s="118"/>
      <c r="D77" s="118"/>
      <c r="E77" s="118"/>
      <c r="F77" s="118"/>
      <c r="G77" s="118"/>
      <c r="H77" s="118"/>
      <c r="I77" s="59">
        <f t="shared" ref="I77:N77" si="33">I19+I22+I48+I57+I71+I76</f>
        <v>1744091.4701399999</v>
      </c>
      <c r="J77" s="59">
        <f t="shared" si="33"/>
        <v>327273.14560000005</v>
      </c>
      <c r="K77" s="60">
        <f t="shared" si="33"/>
        <v>2071364.61574</v>
      </c>
      <c r="L77" s="59">
        <f t="shared" si="33"/>
        <v>1961221.0949500001</v>
      </c>
      <c r="M77" s="59">
        <f t="shared" si="33"/>
        <v>367852.62550000002</v>
      </c>
      <c r="N77" s="60">
        <f t="shared" si="33"/>
        <v>2329073.7204499999</v>
      </c>
      <c r="O77" s="4"/>
      <c r="P77" s="6">
        <f>K77/4.4949</f>
        <v>460825.51686133171</v>
      </c>
      <c r="Q77" s="6"/>
      <c r="R77" s="4"/>
      <c r="S77" s="7" t="e">
        <f>I77-T77</f>
        <v>#REF!</v>
      </c>
      <c r="T77" s="27" t="e">
        <f>#REF!</f>
        <v>#REF!</v>
      </c>
      <c r="U77" s="31" t="e">
        <f>T77/4.6334</f>
        <v>#REF!</v>
      </c>
      <c r="V77" s="4"/>
      <c r="W77" s="4"/>
      <c r="X77" s="4"/>
      <c r="Y77" s="4"/>
    </row>
    <row r="78" spans="1:25" ht="18" thickBot="1" x14ac:dyDescent="0.25">
      <c r="A78" s="119" t="s">
        <v>116</v>
      </c>
      <c r="B78" s="120"/>
      <c r="C78" s="120"/>
      <c r="D78" s="120"/>
      <c r="E78" s="120"/>
      <c r="F78" s="120"/>
      <c r="G78" s="120"/>
      <c r="H78" s="120"/>
      <c r="I78" s="34">
        <f t="shared" ref="I78:N78" si="34">I16+I17+I18+I22+I51+I52+I61</f>
        <v>1242452.74</v>
      </c>
      <c r="J78" s="34">
        <f t="shared" si="34"/>
        <v>236066.02059999999</v>
      </c>
      <c r="K78" s="35">
        <f t="shared" si="34"/>
        <v>1478518.7606000002</v>
      </c>
      <c r="L78" s="34">
        <f t="shared" si="34"/>
        <v>1565490.45</v>
      </c>
      <c r="M78" s="34">
        <f t="shared" si="34"/>
        <v>297443.18550000002</v>
      </c>
      <c r="N78" s="35">
        <f t="shared" si="34"/>
        <v>1862933.6355000001</v>
      </c>
      <c r="O78" s="4"/>
      <c r="P78" s="6">
        <f>K78/4.4949</f>
        <v>328932.51476117381</v>
      </c>
      <c r="Q78" s="6"/>
      <c r="R78" s="4"/>
      <c r="S78" s="4"/>
      <c r="T78" s="4"/>
      <c r="U78" s="31">
        <f>I77/4.6334</f>
        <v>376417.20337980747</v>
      </c>
      <c r="V78" s="4"/>
      <c r="W78" s="4"/>
      <c r="X78" s="4"/>
      <c r="Y78" s="4"/>
    </row>
    <row r="79" spans="1:25" ht="17.25" x14ac:dyDescent="0.2">
      <c r="A79" s="28"/>
      <c r="B79" s="28"/>
      <c r="C79" s="28"/>
      <c r="D79" s="28"/>
      <c r="E79" s="28"/>
      <c r="F79" s="28"/>
      <c r="G79" s="28"/>
      <c r="H79" s="28"/>
      <c r="I79" s="18"/>
      <c r="J79" s="18"/>
      <c r="K79" s="18"/>
      <c r="L79" s="18"/>
      <c r="M79" s="18"/>
      <c r="N79" s="1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7.25" x14ac:dyDescent="0.2">
      <c r="A80" s="28"/>
      <c r="B80" s="121"/>
      <c r="C80" s="121"/>
      <c r="D80" s="121"/>
      <c r="E80" s="121"/>
      <c r="F80" s="121"/>
      <c r="G80" s="121"/>
      <c r="H80" s="121"/>
      <c r="I80" s="121"/>
      <c r="J80" s="121"/>
      <c r="K80" s="18"/>
      <c r="L80" s="18"/>
      <c r="M80" s="18"/>
      <c r="N80" s="18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3"/>
      <c r="M81" s="43"/>
      <c r="N81" s="43"/>
      <c r="O81" s="4"/>
      <c r="P81" s="4"/>
      <c r="Q81" s="4"/>
      <c r="R81" s="4"/>
      <c r="S81" s="4">
        <f>K77/4.7339</f>
        <v>437559.85883520986</v>
      </c>
      <c r="T81" s="4"/>
      <c r="U81" s="4"/>
      <c r="V81" s="4"/>
      <c r="W81" s="4"/>
      <c r="X81" s="4"/>
      <c r="Y81" s="4"/>
    </row>
    <row r="82" spans="1:25" ht="18" customHeight="1" x14ac:dyDescent="0.2">
      <c r="A82" s="103" t="s">
        <v>119</v>
      </c>
      <c r="B82" s="103"/>
      <c r="C82" s="103"/>
      <c r="D82" s="4"/>
      <c r="E82" s="4"/>
      <c r="F82" s="4"/>
      <c r="G82" s="4"/>
      <c r="H82" s="4"/>
      <c r="I82" s="103"/>
      <c r="J82" s="103"/>
      <c r="K82" s="103"/>
      <c r="L82" s="103" t="s">
        <v>118</v>
      </c>
      <c r="M82" s="103"/>
      <c r="N82" s="103"/>
      <c r="O82" s="4"/>
      <c r="P82" s="7">
        <f>I69+252.09</f>
        <v>132489.59</v>
      </c>
      <c r="Q82" s="4"/>
      <c r="R82" s="27">
        <f>K77/4.7273</f>
        <v>438170.75619063742</v>
      </c>
      <c r="S82" s="4"/>
      <c r="T82" s="4"/>
      <c r="U82" s="4"/>
      <c r="V82" s="4"/>
      <c r="W82" s="4"/>
      <c r="X82" s="4"/>
      <c r="Y82" s="4"/>
    </row>
    <row r="83" spans="1:25" x14ac:dyDescent="0.2">
      <c r="A83" s="103" t="s">
        <v>121</v>
      </c>
      <c r="B83" s="103"/>
      <c r="C83" s="103"/>
      <c r="D83" s="4"/>
      <c r="E83" s="4"/>
      <c r="F83" s="4"/>
      <c r="G83" s="4"/>
      <c r="H83" s="4"/>
      <c r="I83" s="104"/>
      <c r="J83" s="104"/>
      <c r="K83" s="104"/>
      <c r="L83" s="104" t="s">
        <v>120</v>
      </c>
      <c r="M83" s="104"/>
      <c r="N83" s="104"/>
      <c r="O83" s="4"/>
      <c r="P83" s="4"/>
      <c r="Q83" s="4"/>
      <c r="R83" s="27">
        <f>K78/4.7273</f>
        <v>312761.77957819478</v>
      </c>
      <c r="S83" s="4"/>
      <c r="T83" s="4"/>
      <c r="U83" s="4"/>
      <c r="V83" s="4"/>
      <c r="W83" s="4"/>
      <c r="X83" s="4"/>
      <c r="Y83" s="4"/>
    </row>
    <row r="84" spans="1:25" x14ac:dyDescent="0.2">
      <c r="A84" s="4"/>
      <c r="B84" s="4"/>
      <c r="C84" s="4"/>
      <c r="D84" s="4"/>
      <c r="E84" s="4"/>
      <c r="F84" s="4"/>
      <c r="G84" s="4"/>
      <c r="H84" s="4"/>
      <c r="I84" s="4"/>
      <c r="J84" s="104"/>
      <c r="K84" s="104"/>
      <c r="L84" s="43"/>
      <c r="M84" s="104"/>
      <c r="N84" s="10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x14ac:dyDescent="0.2">
      <c r="A85" s="4"/>
      <c r="B85" s="4"/>
      <c r="C85" s="4"/>
      <c r="D85" s="4"/>
      <c r="E85" s="4"/>
      <c r="F85" s="4"/>
      <c r="G85" s="4"/>
      <c r="H85" s="4"/>
      <c r="I85" s="104"/>
      <c r="J85" s="104"/>
      <c r="K85" s="104"/>
      <c r="L85" s="104"/>
      <c r="M85" s="104"/>
      <c r="N85" s="10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3"/>
      <c r="M86" s="43"/>
      <c r="N86" s="4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3"/>
      <c r="M87" s="43"/>
      <c r="N87" s="4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2">
      <c r="A88" s="4"/>
      <c r="B88" s="4"/>
      <c r="C88" s="4"/>
      <c r="D88" s="122"/>
      <c r="E88" s="122"/>
      <c r="F88" s="123"/>
      <c r="G88" s="123"/>
      <c r="H88" s="7"/>
      <c r="I88" s="27"/>
      <c r="J88" s="4"/>
      <c r="K88" s="4"/>
      <c r="L88" s="27"/>
      <c r="M88" s="43"/>
      <c r="N88" s="4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2">
      <c r="A89" s="4"/>
      <c r="B89" s="4"/>
      <c r="C89" s="4"/>
      <c r="D89" s="125"/>
      <c r="E89" s="125"/>
      <c r="F89" s="123"/>
      <c r="G89" s="123"/>
      <c r="H89" s="7"/>
      <c r="I89" s="27"/>
      <c r="J89" s="4"/>
      <c r="K89" s="4"/>
      <c r="L89" s="27"/>
      <c r="M89" s="43"/>
      <c r="N89" s="4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x14ac:dyDescent="0.2">
      <c r="A90" s="4"/>
      <c r="B90" s="4"/>
      <c r="C90" s="4"/>
      <c r="D90" s="122"/>
      <c r="E90" s="122"/>
      <c r="F90" s="123"/>
      <c r="G90" s="124"/>
      <c r="H90" s="4"/>
      <c r="I90" s="4"/>
      <c r="J90" s="4"/>
      <c r="K90" s="4"/>
      <c r="L90" s="43"/>
      <c r="M90" s="43"/>
      <c r="N90" s="4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3"/>
      <c r="M91" s="43"/>
      <c r="N91" s="4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3"/>
      <c r="M92" s="43"/>
      <c r="N92" s="4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3"/>
      <c r="M93" s="43"/>
      <c r="N93" s="4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3"/>
      <c r="M94" s="43"/>
      <c r="N94" s="43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3"/>
      <c r="M95" s="43"/>
      <c r="N95" s="4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3"/>
      <c r="M96" s="43"/>
      <c r="N96" s="4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3"/>
      <c r="M97" s="43"/>
      <c r="N97" s="4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3"/>
      <c r="M98" s="43"/>
      <c r="N98" s="4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3"/>
      <c r="M99" s="43"/>
      <c r="N99" s="4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3"/>
      <c r="M100" s="43"/>
      <c r="N100" s="4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3"/>
      <c r="M101" s="43"/>
      <c r="N101" s="4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3"/>
      <c r="M102" s="43"/>
      <c r="N102" s="4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3"/>
      <c r="M103" s="43"/>
      <c r="N103" s="4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3"/>
      <c r="M104" s="43"/>
      <c r="N104" s="4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3"/>
      <c r="M105" s="43"/>
      <c r="N105" s="4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3"/>
      <c r="M106" s="43"/>
      <c r="N106" s="4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3"/>
      <c r="M107" s="43"/>
      <c r="N107" s="4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3"/>
      <c r="M108" s="43"/>
      <c r="N108" s="43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3"/>
      <c r="M109" s="43"/>
      <c r="N109" s="43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3"/>
      <c r="M110" s="43"/>
      <c r="N110" s="43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3"/>
      <c r="M111" s="43"/>
      <c r="N111" s="43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3"/>
      <c r="M112" s="43"/>
      <c r="N112" s="43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3"/>
      <c r="M113" s="43"/>
      <c r="N113" s="43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3"/>
      <c r="M114" s="43"/>
      <c r="N114" s="43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3"/>
      <c r="M115" s="43"/>
      <c r="N115" s="4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3"/>
      <c r="M116" s="43"/>
      <c r="N116" s="4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3"/>
      <c r="M117" s="43"/>
      <c r="N117" s="4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3"/>
      <c r="M118" s="43"/>
      <c r="N118" s="4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3"/>
      <c r="M119" s="43"/>
      <c r="N119" s="43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3"/>
      <c r="M120" s="43"/>
      <c r="N120" s="4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3"/>
      <c r="M121" s="43"/>
      <c r="N121" s="4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3"/>
      <c r="M122" s="43"/>
      <c r="N122" s="4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3"/>
      <c r="M123" s="43"/>
      <c r="N123" s="43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3"/>
      <c r="M124" s="43"/>
      <c r="N124" s="43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3"/>
      <c r="M125" s="43"/>
      <c r="N125" s="43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3"/>
      <c r="M126" s="43"/>
      <c r="N126" s="43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3"/>
      <c r="M127" s="43"/>
      <c r="N127" s="43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3"/>
      <c r="M128" s="43"/>
      <c r="N128" s="43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3"/>
      <c r="M129" s="43"/>
      <c r="N129" s="4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3"/>
      <c r="M130" s="43"/>
      <c r="N130" s="4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3"/>
      <c r="M131" s="43"/>
      <c r="N131" s="4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3"/>
      <c r="M132" s="43"/>
      <c r="N132" s="4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3"/>
      <c r="M133" s="43"/>
      <c r="N133" s="4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3"/>
      <c r="M134" s="43"/>
      <c r="N134" s="4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3"/>
      <c r="M135" s="43"/>
      <c r="N135" s="4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3"/>
      <c r="M136" s="43"/>
      <c r="N136" s="43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3"/>
      <c r="M137" s="43"/>
      <c r="N137" s="43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3"/>
      <c r="M138" s="43"/>
      <c r="N138" s="4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3"/>
      <c r="M139" s="43"/>
      <c r="N139" s="43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3"/>
      <c r="M140" s="43"/>
      <c r="N140" s="4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3"/>
      <c r="M141" s="43"/>
      <c r="N141" s="43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3"/>
      <c r="M142" s="43"/>
      <c r="N142" s="4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3"/>
      <c r="M143" s="43"/>
      <c r="N143" s="43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3"/>
      <c r="M144" s="43"/>
      <c r="N144" s="43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3"/>
      <c r="M145" s="43"/>
      <c r="N145" s="43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3"/>
      <c r="M146" s="43"/>
      <c r="N146" s="43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3"/>
      <c r="M147" s="43"/>
      <c r="N147" s="4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3"/>
      <c r="M148" s="43"/>
      <c r="N148" s="4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3"/>
      <c r="M149" s="43"/>
      <c r="N149" s="4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3"/>
      <c r="M150" s="43"/>
      <c r="N150" s="4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3"/>
      <c r="M151" s="43"/>
      <c r="N151" s="43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3"/>
      <c r="M152" s="43"/>
      <c r="N152" s="43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3"/>
      <c r="M153" s="43"/>
      <c r="N153" s="43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3"/>
      <c r="M154" s="43"/>
      <c r="N154" s="43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3"/>
      <c r="M155" s="43"/>
      <c r="N155" s="43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3"/>
      <c r="M156" s="43"/>
      <c r="N156" s="43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3"/>
      <c r="M157" s="43"/>
      <c r="N157" s="43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3"/>
      <c r="M158" s="43"/>
      <c r="N158" s="43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3"/>
      <c r="M159" s="43"/>
      <c r="N159" s="43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3"/>
      <c r="M160" s="43"/>
      <c r="N160" s="4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3"/>
      <c r="M161" s="43"/>
      <c r="N161" s="43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3"/>
      <c r="M162" s="43"/>
      <c r="N162" s="43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3"/>
      <c r="M163" s="43"/>
      <c r="N163" s="43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3"/>
      <c r="M164" s="43"/>
      <c r="N164" s="43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3"/>
      <c r="M165" s="43"/>
      <c r="N165" s="43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3"/>
      <c r="M166" s="43"/>
      <c r="N166" s="43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3"/>
      <c r="M167" s="43"/>
      <c r="N167" s="43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3"/>
      <c r="M168" s="43"/>
      <c r="N168" s="43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3"/>
      <c r="M169" s="43"/>
      <c r="N169" s="43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3"/>
      <c r="M170" s="43"/>
      <c r="N170" s="43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3"/>
      <c r="M171" s="43"/>
      <c r="N171" s="43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3"/>
      <c r="M172" s="43"/>
      <c r="N172" s="43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3"/>
      <c r="M173" s="43"/>
      <c r="N173" s="43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3"/>
      <c r="M174" s="43"/>
      <c r="N174" s="43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3"/>
      <c r="M175" s="43"/>
      <c r="N175" s="43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3"/>
      <c r="M176" s="43"/>
      <c r="N176" s="43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3"/>
      <c r="M177" s="43"/>
      <c r="N177" s="43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3"/>
      <c r="M178" s="43"/>
      <c r="N178" s="43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3"/>
      <c r="M179" s="43"/>
      <c r="N179" s="43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3"/>
      <c r="M180" s="43"/>
      <c r="N180" s="43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3"/>
      <c r="M181" s="43"/>
      <c r="N181" s="43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3"/>
      <c r="M182" s="43"/>
      <c r="N182" s="43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3"/>
      <c r="M183" s="43"/>
      <c r="N183" s="43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3"/>
      <c r="M184" s="43"/>
      <c r="N184" s="4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3"/>
      <c r="M185" s="43"/>
      <c r="N185" s="43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3"/>
      <c r="M186" s="43"/>
      <c r="N186" s="43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3"/>
      <c r="M187" s="43"/>
      <c r="N187" s="43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3"/>
      <c r="M188" s="43"/>
      <c r="N188" s="43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3"/>
      <c r="M189" s="43"/>
      <c r="N189" s="43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3"/>
      <c r="M190" s="43"/>
      <c r="N190" s="43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3"/>
      <c r="M191" s="43"/>
      <c r="N191" s="4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3"/>
      <c r="M192" s="43"/>
      <c r="N192" s="43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3"/>
      <c r="M193" s="43"/>
      <c r="N193" s="43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3"/>
      <c r="M194" s="43"/>
      <c r="N194" s="43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3"/>
      <c r="M195" s="43"/>
      <c r="N195" s="43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3"/>
      <c r="M196" s="43"/>
      <c r="N196" s="43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3"/>
      <c r="M197" s="43"/>
      <c r="N197" s="43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3"/>
      <c r="M198" s="43"/>
      <c r="N198" s="43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3"/>
      <c r="M199" s="43"/>
      <c r="N199" s="43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3"/>
      <c r="M200" s="43"/>
      <c r="N200" s="43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3"/>
      <c r="M201" s="43"/>
      <c r="N201" s="43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3"/>
      <c r="M202" s="43"/>
      <c r="N202" s="43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3"/>
      <c r="M203" s="43"/>
      <c r="N203" s="43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3"/>
      <c r="M204" s="43"/>
      <c r="N204" s="43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3"/>
      <c r="M205" s="43"/>
      <c r="N205" s="43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3"/>
      <c r="M206" s="43"/>
      <c r="N206" s="43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3"/>
      <c r="M207" s="43"/>
      <c r="N207" s="43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3"/>
      <c r="M208" s="43"/>
      <c r="N208" s="43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3"/>
      <c r="M209" s="43"/>
      <c r="N209" s="43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3"/>
      <c r="M210" s="43"/>
      <c r="N210" s="43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3"/>
      <c r="M211" s="43"/>
      <c r="N211" s="43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3"/>
      <c r="M212" s="43"/>
      <c r="N212" s="43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3"/>
      <c r="M213" s="43"/>
      <c r="N213" s="43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3"/>
      <c r="M214" s="43"/>
      <c r="N214" s="43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3"/>
      <c r="M215" s="43"/>
      <c r="N215" s="43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3"/>
      <c r="M216" s="43"/>
      <c r="N216" s="43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3"/>
      <c r="M217" s="43"/>
      <c r="N217" s="43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3"/>
      <c r="M218" s="43"/>
      <c r="N218" s="43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3"/>
      <c r="M219" s="43"/>
      <c r="N219" s="43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3"/>
      <c r="M220" s="43"/>
      <c r="N220" s="43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3"/>
      <c r="M221" s="43"/>
      <c r="N221" s="43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3"/>
      <c r="M222" s="43"/>
      <c r="N222" s="43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3"/>
      <c r="M223" s="43"/>
      <c r="N223" s="43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3"/>
      <c r="M224" s="43"/>
      <c r="N224" s="43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3"/>
      <c r="M225" s="43"/>
      <c r="N225" s="43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3"/>
      <c r="M226" s="43"/>
      <c r="N226" s="43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3"/>
      <c r="M227" s="43"/>
      <c r="N227" s="43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3"/>
      <c r="M228" s="43"/>
      <c r="N228" s="43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3"/>
      <c r="M229" s="43"/>
      <c r="N229" s="43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3"/>
      <c r="M230" s="43"/>
      <c r="N230" s="43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3"/>
      <c r="M231" s="43"/>
      <c r="N231" s="43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3"/>
      <c r="M232" s="43"/>
      <c r="N232" s="43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3"/>
      <c r="M233" s="43"/>
      <c r="N233" s="43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3"/>
      <c r="M234" s="43"/>
      <c r="N234" s="43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3"/>
      <c r="M235" s="43"/>
      <c r="N235" s="43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3"/>
      <c r="M236" s="43"/>
      <c r="N236" s="43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3"/>
      <c r="M237" s="43"/>
      <c r="N237" s="43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3"/>
      <c r="M238" s="43"/>
      <c r="N238" s="43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3"/>
      <c r="M239" s="43"/>
      <c r="N239" s="43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3"/>
      <c r="M240" s="43"/>
      <c r="N240" s="43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3"/>
      <c r="M241" s="43"/>
      <c r="N241" s="43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3"/>
      <c r="M242" s="43"/>
      <c r="N242" s="43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3"/>
      <c r="M243" s="43"/>
      <c r="N243" s="43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3"/>
      <c r="M244" s="43"/>
      <c r="N244" s="43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3"/>
      <c r="M245" s="43"/>
      <c r="N245" s="43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3"/>
      <c r="M246" s="43"/>
      <c r="N246" s="43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3"/>
      <c r="M247" s="43"/>
      <c r="N247" s="43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3"/>
      <c r="M248" s="43"/>
      <c r="N248" s="43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3"/>
      <c r="M249" s="43"/>
      <c r="N249" s="43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3"/>
      <c r="M250" s="43"/>
      <c r="N250" s="43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3"/>
      <c r="M251" s="43"/>
      <c r="N251" s="43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3"/>
      <c r="M252" s="43"/>
      <c r="N252" s="43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3"/>
      <c r="M253" s="43"/>
      <c r="N253" s="43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3"/>
      <c r="M254" s="43"/>
      <c r="N254" s="43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3"/>
      <c r="M255" s="43"/>
      <c r="N255" s="43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3"/>
      <c r="M256" s="43"/>
      <c r="N256" s="43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3"/>
      <c r="M257" s="43"/>
      <c r="N257" s="43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3"/>
      <c r="M258" s="43"/>
      <c r="N258" s="43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3"/>
      <c r="M259" s="43"/>
      <c r="N259" s="43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3"/>
      <c r="M260" s="43"/>
      <c r="N260" s="43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3"/>
      <c r="M261" s="43"/>
      <c r="N261" s="43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3"/>
      <c r="M262" s="43"/>
      <c r="N262" s="43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3"/>
      <c r="M263" s="43"/>
      <c r="N263" s="43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3"/>
      <c r="M264" s="43"/>
      <c r="N264" s="43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3"/>
      <c r="M265" s="43"/>
      <c r="N265" s="43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3"/>
      <c r="M266" s="43"/>
      <c r="N266" s="43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3"/>
      <c r="M267" s="43"/>
      <c r="N267" s="43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3"/>
      <c r="M268" s="43"/>
      <c r="N268" s="43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3"/>
      <c r="M269" s="43"/>
      <c r="N269" s="43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3"/>
      <c r="M270" s="43"/>
      <c r="N270" s="43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3"/>
      <c r="M271" s="43"/>
      <c r="N271" s="43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3"/>
      <c r="M272" s="43"/>
      <c r="N272" s="43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3"/>
      <c r="M273" s="43"/>
      <c r="N273" s="43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3"/>
      <c r="M274" s="43"/>
      <c r="N274" s="43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3"/>
      <c r="M275" s="43"/>
      <c r="N275" s="43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3"/>
      <c r="M276" s="43"/>
      <c r="N276" s="43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3"/>
      <c r="M277" s="43"/>
      <c r="N277" s="43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3"/>
      <c r="M278" s="43"/>
      <c r="N278" s="43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3"/>
      <c r="M279" s="43"/>
      <c r="N279" s="43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3"/>
      <c r="M280" s="43"/>
      <c r="N280" s="43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3"/>
      <c r="M281" s="43"/>
      <c r="N281" s="43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3"/>
      <c r="M282" s="43"/>
      <c r="N282" s="43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3"/>
      <c r="M283" s="43"/>
      <c r="N283" s="43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3"/>
      <c r="M284" s="43"/>
      <c r="N284" s="43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3"/>
      <c r="M285" s="43"/>
      <c r="N285" s="43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3"/>
      <c r="M286" s="43"/>
      <c r="N286" s="43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3"/>
      <c r="M287" s="43"/>
      <c r="N287" s="43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3"/>
      <c r="M288" s="43"/>
      <c r="N288" s="43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3"/>
      <c r="M289" s="43"/>
      <c r="N289" s="43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3"/>
      <c r="M290" s="43"/>
      <c r="N290" s="43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3"/>
      <c r="M291" s="43"/>
      <c r="N291" s="43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3"/>
      <c r="M292" s="43"/>
      <c r="N292" s="43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3"/>
      <c r="M293" s="43"/>
      <c r="N293" s="43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3"/>
      <c r="M294" s="43"/>
      <c r="N294" s="43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3"/>
      <c r="M295" s="43"/>
      <c r="N295" s="43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3"/>
      <c r="M296" s="43"/>
      <c r="N296" s="43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3"/>
      <c r="M297" s="43"/>
      <c r="N297" s="43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3"/>
      <c r="M298" s="43"/>
      <c r="N298" s="43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3"/>
      <c r="M299" s="43"/>
      <c r="N299" s="43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3"/>
      <c r="M300" s="43"/>
      <c r="N300" s="43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3"/>
      <c r="M301" s="43"/>
      <c r="N301" s="43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3"/>
      <c r="M302" s="43"/>
      <c r="N302" s="43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3"/>
      <c r="M303" s="43"/>
      <c r="N303" s="43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3"/>
      <c r="M304" s="43"/>
      <c r="N304" s="43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3"/>
      <c r="M305" s="43"/>
      <c r="N305" s="43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3"/>
      <c r="M306" s="43"/>
      <c r="N306" s="43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3"/>
      <c r="M307" s="43"/>
      <c r="N307" s="43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3"/>
      <c r="M308" s="43"/>
      <c r="N308" s="43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3"/>
      <c r="M309" s="43"/>
      <c r="N309" s="43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3"/>
      <c r="M310" s="43"/>
      <c r="N310" s="43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3"/>
      <c r="M311" s="43"/>
      <c r="N311" s="43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3"/>
      <c r="M312" s="43"/>
      <c r="N312" s="43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3"/>
      <c r="M313" s="43"/>
      <c r="N313" s="43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3"/>
      <c r="M314" s="43"/>
      <c r="N314" s="43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3"/>
      <c r="M315" s="43"/>
      <c r="N315" s="43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3"/>
      <c r="M316" s="43"/>
      <c r="N316" s="43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3"/>
      <c r="M317" s="43"/>
      <c r="N317" s="43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3"/>
      <c r="M318" s="43"/>
      <c r="N318" s="43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3"/>
      <c r="M319" s="43"/>
      <c r="N319" s="43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3"/>
      <c r="M320" s="43"/>
      <c r="N320" s="43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3"/>
      <c r="M321" s="43"/>
      <c r="N321" s="43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3"/>
      <c r="M322" s="43"/>
      <c r="N322" s="43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3"/>
      <c r="M323" s="43"/>
      <c r="N323" s="43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3"/>
      <c r="M324" s="43"/>
      <c r="N324" s="43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3"/>
      <c r="M325" s="43"/>
      <c r="N325" s="43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3"/>
      <c r="M326" s="43"/>
      <c r="N326" s="43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3"/>
      <c r="M327" s="43"/>
      <c r="N327" s="43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3"/>
      <c r="M328" s="43"/>
      <c r="N328" s="43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3"/>
      <c r="M329" s="43"/>
      <c r="N329" s="43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3"/>
      <c r="M330" s="43"/>
      <c r="N330" s="43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3"/>
      <c r="M331" s="43"/>
      <c r="N331" s="43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3"/>
      <c r="M332" s="43"/>
      <c r="N332" s="43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3"/>
      <c r="M333" s="43"/>
      <c r="N333" s="43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3"/>
      <c r="M334" s="43"/>
      <c r="N334" s="43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3"/>
      <c r="M335" s="43"/>
      <c r="N335" s="43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3"/>
      <c r="M336" s="43"/>
      <c r="N336" s="43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3"/>
      <c r="M337" s="43"/>
      <c r="N337" s="43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3"/>
      <c r="M338" s="43"/>
      <c r="N338" s="43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3"/>
      <c r="M339" s="43"/>
      <c r="N339" s="43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3"/>
      <c r="M340" s="43"/>
      <c r="N340" s="43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3"/>
      <c r="M341" s="43"/>
      <c r="N341" s="43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3"/>
      <c r="M342" s="43"/>
      <c r="N342" s="43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3"/>
      <c r="M343" s="43"/>
      <c r="N343" s="43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3"/>
      <c r="M344" s="43"/>
      <c r="N344" s="43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3"/>
      <c r="M345" s="43"/>
      <c r="N345" s="43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3"/>
      <c r="M346" s="43"/>
      <c r="N346" s="43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3"/>
      <c r="M347" s="43"/>
      <c r="N347" s="43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3"/>
      <c r="M348" s="43"/>
      <c r="N348" s="43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3"/>
      <c r="M349" s="43"/>
      <c r="N349" s="43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3"/>
      <c r="M350" s="43"/>
      <c r="N350" s="43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3"/>
      <c r="M351" s="43"/>
      <c r="N351" s="43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3"/>
      <c r="M352" s="43"/>
      <c r="N352" s="43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3"/>
      <c r="M353" s="43"/>
      <c r="N353" s="43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3"/>
      <c r="M354" s="43"/>
      <c r="N354" s="43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3"/>
      <c r="M355" s="43"/>
      <c r="N355" s="43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3"/>
      <c r="M356" s="43"/>
      <c r="N356" s="43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3"/>
      <c r="M357" s="43"/>
      <c r="N357" s="43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3"/>
      <c r="M358" s="43"/>
      <c r="N358" s="43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3"/>
      <c r="M359" s="43"/>
      <c r="N359" s="43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3"/>
      <c r="M360" s="43"/>
      <c r="N360" s="43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3"/>
      <c r="M361" s="43"/>
      <c r="N361" s="43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3"/>
      <c r="M362" s="43"/>
      <c r="N362" s="43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3"/>
      <c r="M363" s="43"/>
      <c r="N363" s="43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3"/>
      <c r="M364" s="43"/>
      <c r="N364" s="43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3"/>
      <c r="M365" s="43"/>
      <c r="N365" s="43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3"/>
      <c r="M366" s="43"/>
      <c r="N366" s="43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3"/>
      <c r="M367" s="43"/>
      <c r="N367" s="43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3"/>
      <c r="M368" s="43"/>
      <c r="N368" s="43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3"/>
      <c r="M369" s="43"/>
      <c r="N369" s="43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3"/>
      <c r="M370" s="43"/>
      <c r="N370" s="43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3"/>
      <c r="M371" s="43"/>
      <c r="N371" s="43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3"/>
      <c r="M372" s="43"/>
      <c r="N372" s="43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3"/>
      <c r="M373" s="43"/>
      <c r="N373" s="43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3"/>
      <c r="M374" s="43"/>
      <c r="N374" s="43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3"/>
      <c r="M375" s="43"/>
      <c r="N375" s="43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3"/>
      <c r="M376" s="43"/>
      <c r="N376" s="43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3"/>
      <c r="M377" s="43"/>
      <c r="N377" s="43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3"/>
      <c r="M378" s="43"/>
      <c r="N378" s="43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3"/>
      <c r="M379" s="43"/>
      <c r="N379" s="43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3"/>
      <c r="M380" s="43"/>
      <c r="N380" s="43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3"/>
      <c r="M381" s="43"/>
      <c r="N381" s="43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3"/>
      <c r="M382" s="43"/>
      <c r="N382" s="43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3"/>
      <c r="M383" s="43"/>
      <c r="N383" s="43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3"/>
      <c r="M384" s="43"/>
      <c r="N384" s="43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3"/>
      <c r="M385" s="43"/>
      <c r="N385" s="43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3"/>
      <c r="M386" s="43"/>
      <c r="N386" s="43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3"/>
      <c r="M387" s="43"/>
      <c r="N387" s="43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3"/>
      <c r="M388" s="43"/>
      <c r="N388" s="43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3"/>
      <c r="M389" s="43"/>
      <c r="N389" s="43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3"/>
      <c r="M390" s="43"/>
      <c r="N390" s="43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3"/>
      <c r="M391" s="43"/>
      <c r="N391" s="43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3"/>
      <c r="M392" s="43"/>
      <c r="N392" s="43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3"/>
      <c r="M393" s="43"/>
      <c r="N393" s="43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3"/>
      <c r="M394" s="43"/>
      <c r="N394" s="43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3"/>
      <c r="M395" s="43"/>
      <c r="N395" s="43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3"/>
      <c r="M396" s="43"/>
      <c r="N396" s="43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3"/>
      <c r="M397" s="43"/>
      <c r="N397" s="43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3"/>
      <c r="M398" s="43"/>
      <c r="N398" s="43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3"/>
      <c r="M399" s="43"/>
      <c r="N399" s="43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3"/>
      <c r="M400" s="43"/>
      <c r="N400" s="43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3"/>
      <c r="M401" s="43"/>
      <c r="N401" s="43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3"/>
      <c r="M402" s="43"/>
      <c r="N402" s="43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3"/>
      <c r="M403" s="43"/>
      <c r="N403" s="43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3"/>
      <c r="M404" s="43"/>
      <c r="N404" s="43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3"/>
      <c r="M405" s="43"/>
      <c r="N405" s="43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3"/>
      <c r="M406" s="43"/>
      <c r="N406" s="43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3"/>
      <c r="M407" s="43"/>
      <c r="N407" s="43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3"/>
      <c r="M408" s="43"/>
      <c r="N408" s="43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3"/>
      <c r="M409" s="43"/>
      <c r="N409" s="43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3"/>
      <c r="M410" s="43"/>
      <c r="N410" s="43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3"/>
      <c r="M411" s="43"/>
      <c r="N411" s="43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3"/>
      <c r="M412" s="43"/>
      <c r="N412" s="43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3"/>
      <c r="M413" s="43"/>
      <c r="N413" s="43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3"/>
      <c r="M414" s="43"/>
      <c r="N414" s="43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3"/>
      <c r="M415" s="43"/>
      <c r="N415" s="43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3"/>
      <c r="M416" s="43"/>
      <c r="N416" s="43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3"/>
      <c r="M417" s="43"/>
      <c r="N417" s="43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3"/>
      <c r="M418" s="43"/>
      <c r="N418" s="43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3"/>
      <c r="M419" s="43"/>
      <c r="N419" s="43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3"/>
      <c r="M420" s="43"/>
      <c r="N420" s="43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3"/>
      <c r="M421" s="43"/>
      <c r="N421" s="43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3"/>
      <c r="M422" s="43"/>
      <c r="N422" s="43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3"/>
      <c r="M423" s="43"/>
      <c r="N423" s="43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3"/>
      <c r="M424" s="43"/>
      <c r="N424" s="43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3"/>
      <c r="M425" s="43"/>
      <c r="N425" s="43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3"/>
      <c r="M426" s="43"/>
      <c r="N426" s="43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3"/>
      <c r="M427" s="43"/>
      <c r="N427" s="43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3"/>
      <c r="M428" s="43"/>
      <c r="N428" s="43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3"/>
      <c r="M429" s="43"/>
      <c r="N429" s="43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3"/>
      <c r="M430" s="43"/>
      <c r="N430" s="43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3"/>
      <c r="M431" s="43"/>
      <c r="N431" s="43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3"/>
      <c r="M432" s="43"/>
      <c r="N432" s="43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3"/>
      <c r="M433" s="43"/>
      <c r="N433" s="43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3"/>
      <c r="M434" s="43"/>
      <c r="N434" s="43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3"/>
      <c r="M435" s="43"/>
      <c r="N435" s="43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3"/>
      <c r="M436" s="43"/>
      <c r="N436" s="43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3"/>
      <c r="M437" s="43"/>
      <c r="N437" s="43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3"/>
      <c r="M438" s="43"/>
      <c r="N438" s="43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3"/>
      <c r="M439" s="43"/>
      <c r="N439" s="43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3"/>
      <c r="M440" s="43"/>
      <c r="N440" s="43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3"/>
      <c r="M441" s="43"/>
      <c r="N441" s="43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3"/>
      <c r="M442" s="43"/>
      <c r="N442" s="43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3"/>
      <c r="M443" s="43"/>
      <c r="N443" s="43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3"/>
      <c r="M444" s="43"/>
      <c r="N444" s="43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3"/>
      <c r="M445" s="43"/>
      <c r="N445" s="43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3"/>
      <c r="M446" s="43"/>
      <c r="N446" s="43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3"/>
      <c r="M447" s="43"/>
      <c r="N447" s="43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3"/>
      <c r="M448" s="43"/>
      <c r="N448" s="43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3"/>
      <c r="M449" s="43"/>
      <c r="N449" s="43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3"/>
      <c r="M450" s="43"/>
      <c r="N450" s="43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3"/>
      <c r="M451" s="43"/>
      <c r="N451" s="43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3"/>
      <c r="M452" s="43"/>
      <c r="N452" s="43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3"/>
      <c r="M453" s="43"/>
      <c r="N453" s="43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3"/>
      <c r="M454" s="43"/>
      <c r="N454" s="43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3"/>
      <c r="M455" s="43"/>
      <c r="N455" s="43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3"/>
      <c r="M456" s="43"/>
      <c r="N456" s="43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3"/>
      <c r="M457" s="43"/>
      <c r="N457" s="43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3"/>
      <c r="M458" s="43"/>
      <c r="N458" s="43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3"/>
      <c r="M459" s="43"/>
      <c r="N459" s="43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3"/>
      <c r="M460" s="43"/>
      <c r="N460" s="43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3"/>
      <c r="M461" s="43"/>
      <c r="N461" s="43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3"/>
      <c r="M462" s="43"/>
      <c r="N462" s="43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3"/>
      <c r="M463" s="43"/>
      <c r="N463" s="43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3"/>
      <c r="M464" s="43"/>
      <c r="N464" s="43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3"/>
      <c r="M465" s="43"/>
      <c r="N465" s="43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3"/>
      <c r="M466" s="43"/>
      <c r="N466" s="43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3"/>
      <c r="M467" s="43"/>
      <c r="N467" s="43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3"/>
      <c r="M468" s="43"/>
      <c r="N468" s="43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3"/>
      <c r="M469" s="43"/>
      <c r="N469" s="43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3"/>
      <c r="M470" s="43"/>
      <c r="N470" s="43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3"/>
      <c r="M471" s="43"/>
      <c r="N471" s="43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3"/>
      <c r="M472" s="43"/>
      <c r="N472" s="43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3"/>
      <c r="M473" s="43"/>
      <c r="N473" s="43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3"/>
      <c r="M474" s="43"/>
      <c r="N474" s="43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3"/>
      <c r="M475" s="43"/>
      <c r="N475" s="43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3"/>
      <c r="M476" s="43"/>
      <c r="N476" s="43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3"/>
      <c r="M477" s="43"/>
      <c r="N477" s="43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3"/>
      <c r="M478" s="43"/>
      <c r="N478" s="43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3"/>
      <c r="M479" s="43"/>
      <c r="N479" s="43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3"/>
      <c r="M480" s="43"/>
      <c r="N480" s="43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3"/>
      <c r="M481" s="43"/>
      <c r="N481" s="43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3"/>
      <c r="M482" s="43"/>
      <c r="N482" s="43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3"/>
      <c r="M483" s="43"/>
      <c r="N483" s="43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3"/>
      <c r="M484" s="43"/>
      <c r="N484" s="43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3"/>
      <c r="M485" s="43"/>
      <c r="N485" s="43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3"/>
      <c r="M486" s="43"/>
      <c r="N486" s="43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3"/>
      <c r="M487" s="43"/>
      <c r="N487" s="43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3"/>
      <c r="M488" s="43"/>
      <c r="N488" s="43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3"/>
      <c r="M489" s="43"/>
      <c r="N489" s="43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3"/>
      <c r="M490" s="43"/>
      <c r="N490" s="43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3"/>
      <c r="M491" s="43"/>
      <c r="N491" s="43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3"/>
      <c r="M492" s="43"/>
      <c r="N492" s="43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3"/>
      <c r="M493" s="43"/>
      <c r="N493" s="43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3"/>
      <c r="M494" s="43"/>
      <c r="N494" s="43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3"/>
      <c r="M495" s="43"/>
      <c r="N495" s="43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3"/>
      <c r="M496" s="43"/>
      <c r="N496" s="43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3"/>
      <c r="M497" s="43"/>
      <c r="N497" s="43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3"/>
      <c r="M498" s="43"/>
      <c r="N498" s="43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3"/>
      <c r="M499" s="43"/>
      <c r="N499" s="43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3"/>
      <c r="M500" s="43"/>
      <c r="N500" s="43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3"/>
      <c r="M501" s="43"/>
      <c r="N501" s="43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3"/>
      <c r="M502" s="43"/>
      <c r="N502" s="43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3"/>
      <c r="M503" s="43"/>
      <c r="N503" s="43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3"/>
      <c r="M504" s="43"/>
      <c r="N504" s="43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3"/>
      <c r="M505" s="43"/>
      <c r="N505" s="43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3"/>
      <c r="M506" s="43"/>
      <c r="N506" s="43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3"/>
      <c r="M507" s="43"/>
      <c r="N507" s="43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3"/>
      <c r="M508" s="43"/>
      <c r="N508" s="43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3"/>
      <c r="M509" s="43"/>
      <c r="N509" s="43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3"/>
      <c r="M510" s="43"/>
      <c r="N510" s="43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3"/>
      <c r="M511" s="43"/>
      <c r="N511" s="43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3"/>
      <c r="M512" s="43"/>
      <c r="N512" s="43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3"/>
      <c r="M513" s="43"/>
      <c r="N513" s="43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3"/>
      <c r="M514" s="43"/>
      <c r="N514" s="43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3"/>
      <c r="M515" s="43"/>
      <c r="N515" s="43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3"/>
      <c r="M516" s="43"/>
      <c r="N516" s="43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3"/>
      <c r="M517" s="43"/>
      <c r="N517" s="43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3"/>
      <c r="M518" s="43"/>
      <c r="N518" s="43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3"/>
      <c r="M519" s="43"/>
      <c r="N519" s="43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3"/>
      <c r="M520" s="43"/>
      <c r="N520" s="43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3"/>
      <c r="M521" s="43"/>
      <c r="N521" s="43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3"/>
      <c r="M522" s="43"/>
      <c r="N522" s="43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3"/>
      <c r="M523" s="43"/>
      <c r="N523" s="43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3"/>
      <c r="M524" s="43"/>
      <c r="N524" s="43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3"/>
      <c r="M525" s="43"/>
      <c r="N525" s="43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3"/>
      <c r="M526" s="43"/>
      <c r="N526" s="43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3"/>
      <c r="M527" s="43"/>
      <c r="N527" s="43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3"/>
      <c r="M528" s="43"/>
      <c r="N528" s="43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3"/>
      <c r="M529" s="43"/>
      <c r="N529" s="43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3"/>
      <c r="M530" s="43"/>
      <c r="N530" s="43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3"/>
      <c r="M531" s="43"/>
      <c r="N531" s="43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3"/>
      <c r="M532" s="43"/>
      <c r="N532" s="43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3"/>
      <c r="M533" s="43"/>
      <c r="N533" s="43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3"/>
      <c r="M534" s="43"/>
      <c r="N534" s="43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3"/>
      <c r="M535" s="43"/>
      <c r="N535" s="43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3"/>
      <c r="M536" s="43"/>
      <c r="N536" s="43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3"/>
      <c r="M537" s="43"/>
      <c r="N537" s="43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3"/>
      <c r="M538" s="43"/>
      <c r="N538" s="43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3"/>
      <c r="M539" s="43"/>
      <c r="N539" s="43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3"/>
      <c r="M540" s="43"/>
      <c r="N540" s="43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3"/>
      <c r="M541" s="43"/>
      <c r="N541" s="43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3"/>
      <c r="M542" s="43"/>
      <c r="N542" s="43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3"/>
      <c r="M543" s="43"/>
      <c r="N543" s="43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3"/>
      <c r="M544" s="43"/>
      <c r="N544" s="43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3"/>
      <c r="M545" s="43"/>
      <c r="N545" s="43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3"/>
      <c r="M546" s="43"/>
      <c r="N546" s="43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3"/>
      <c r="M547" s="43"/>
      <c r="N547" s="43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3"/>
      <c r="M548" s="43"/>
      <c r="N548" s="43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3"/>
      <c r="M549" s="43"/>
      <c r="N549" s="43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3"/>
      <c r="M550" s="43"/>
      <c r="N550" s="43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3"/>
      <c r="M551" s="43"/>
      <c r="N551" s="43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3"/>
      <c r="M552" s="43"/>
      <c r="N552" s="43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3"/>
      <c r="M553" s="43"/>
      <c r="N553" s="43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3"/>
      <c r="M554" s="43"/>
      <c r="N554" s="43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3"/>
      <c r="M555" s="43"/>
      <c r="N555" s="43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3"/>
      <c r="M556" s="43"/>
      <c r="N556" s="43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3"/>
      <c r="M557" s="43"/>
      <c r="N557" s="43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3"/>
      <c r="M558" s="43"/>
      <c r="N558" s="43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3"/>
      <c r="M559" s="43"/>
      <c r="N559" s="43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3"/>
      <c r="M560" s="43"/>
      <c r="N560" s="43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3"/>
      <c r="M561" s="43"/>
      <c r="N561" s="43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3"/>
      <c r="M562" s="43"/>
      <c r="N562" s="43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3"/>
      <c r="M563" s="43"/>
      <c r="N563" s="43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3"/>
      <c r="M564" s="43"/>
      <c r="N564" s="43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3"/>
      <c r="M565" s="43"/>
      <c r="N565" s="43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3"/>
      <c r="M566" s="43"/>
      <c r="N566" s="43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3"/>
      <c r="M567" s="43"/>
      <c r="N567" s="43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3"/>
      <c r="M568" s="43"/>
      <c r="N568" s="43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3"/>
      <c r="M569" s="43"/>
      <c r="N569" s="43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3"/>
      <c r="M570" s="43"/>
      <c r="N570" s="43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3"/>
      <c r="M571" s="43"/>
      <c r="N571" s="43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3"/>
      <c r="M572" s="43"/>
      <c r="N572" s="43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3"/>
      <c r="M573" s="43"/>
      <c r="N573" s="43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3"/>
      <c r="M574" s="43"/>
      <c r="N574" s="43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3"/>
      <c r="M575" s="43"/>
      <c r="N575" s="43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3"/>
      <c r="M576" s="43"/>
      <c r="N576" s="43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3"/>
      <c r="M577" s="43"/>
      <c r="N577" s="43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3"/>
      <c r="M578" s="43"/>
      <c r="N578" s="43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3"/>
      <c r="M579" s="43"/>
      <c r="N579" s="43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3"/>
      <c r="M580" s="43"/>
      <c r="N580" s="43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3"/>
      <c r="M581" s="43"/>
      <c r="N581" s="43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3"/>
      <c r="M582" s="43"/>
      <c r="N582" s="43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3"/>
      <c r="M583" s="43"/>
      <c r="N583" s="43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3"/>
      <c r="M584" s="43"/>
      <c r="N584" s="43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3"/>
      <c r="M585" s="43"/>
      <c r="N585" s="43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3"/>
      <c r="M586" s="43"/>
      <c r="N586" s="43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3"/>
      <c r="M587" s="43"/>
      <c r="N587" s="43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3"/>
      <c r="M588" s="43"/>
      <c r="N588" s="43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3"/>
      <c r="M589" s="43"/>
      <c r="N589" s="43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3"/>
      <c r="M590" s="43"/>
      <c r="N590" s="43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3"/>
      <c r="M591" s="43"/>
      <c r="N591" s="43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3"/>
      <c r="M592" s="43"/>
      <c r="N592" s="43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3"/>
      <c r="M593" s="43"/>
      <c r="N593" s="43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3"/>
      <c r="M594" s="43"/>
      <c r="N594" s="43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3"/>
      <c r="M595" s="43"/>
      <c r="N595" s="43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3"/>
      <c r="M596" s="43"/>
      <c r="N596" s="43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3"/>
      <c r="M597" s="43"/>
      <c r="N597" s="43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3"/>
      <c r="M598" s="43"/>
      <c r="N598" s="43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3"/>
      <c r="M599" s="43"/>
      <c r="N599" s="43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3"/>
      <c r="M600" s="43"/>
      <c r="N600" s="43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3"/>
      <c r="M601" s="43"/>
      <c r="N601" s="43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3"/>
      <c r="M602" s="43"/>
      <c r="N602" s="43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3"/>
      <c r="M603" s="43"/>
      <c r="N603" s="43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3"/>
      <c r="M604" s="43"/>
      <c r="N604" s="43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3"/>
      <c r="M605" s="43"/>
      <c r="N605" s="43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3"/>
      <c r="M606" s="43"/>
      <c r="N606" s="43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3"/>
      <c r="M607" s="43"/>
      <c r="N607" s="43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3"/>
      <c r="M608" s="43"/>
      <c r="N608" s="43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3"/>
      <c r="M609" s="43"/>
      <c r="N609" s="43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3"/>
      <c r="M610" s="43"/>
      <c r="N610" s="43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3"/>
      <c r="M611" s="43"/>
      <c r="N611" s="43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3"/>
      <c r="M612" s="43"/>
      <c r="N612" s="43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3"/>
      <c r="M613" s="43"/>
      <c r="N613" s="43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3"/>
      <c r="M614" s="43"/>
      <c r="N614" s="43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3"/>
      <c r="M615" s="43"/>
      <c r="N615" s="43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3"/>
      <c r="M616" s="43"/>
      <c r="N616" s="43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3"/>
      <c r="M617" s="43"/>
      <c r="N617" s="43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3"/>
      <c r="M618" s="43"/>
      <c r="N618" s="43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3"/>
      <c r="M619" s="43"/>
      <c r="N619" s="43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3"/>
      <c r="M620" s="43"/>
      <c r="N620" s="43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3"/>
      <c r="M621" s="43"/>
      <c r="N621" s="43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3"/>
      <c r="M622" s="43"/>
      <c r="N622" s="43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3"/>
      <c r="M623" s="43"/>
      <c r="N623" s="43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3"/>
      <c r="M624" s="43"/>
      <c r="N624" s="43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3"/>
      <c r="M625" s="43"/>
      <c r="N625" s="43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3"/>
      <c r="M626" s="43"/>
      <c r="N626" s="43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3"/>
      <c r="M627" s="43"/>
      <c r="N627" s="43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3"/>
      <c r="M628" s="43"/>
      <c r="N628" s="43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3"/>
      <c r="M629" s="43"/>
      <c r="N629" s="43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3"/>
      <c r="M630" s="43"/>
      <c r="N630" s="43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3"/>
      <c r="M631" s="43"/>
      <c r="N631" s="43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3"/>
      <c r="M632" s="43"/>
      <c r="N632" s="43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3"/>
      <c r="M633" s="43"/>
      <c r="N633" s="43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3"/>
      <c r="M634" s="43"/>
      <c r="N634" s="43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3"/>
      <c r="M635" s="43"/>
      <c r="N635" s="43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3"/>
      <c r="M636" s="43"/>
      <c r="N636" s="43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3"/>
      <c r="M637" s="43"/>
      <c r="N637" s="43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3"/>
      <c r="M638" s="43"/>
      <c r="N638" s="43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3"/>
      <c r="M639" s="43"/>
      <c r="N639" s="43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3"/>
      <c r="M640" s="43"/>
      <c r="N640" s="43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3"/>
      <c r="M641" s="43"/>
      <c r="N641" s="43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3"/>
      <c r="M642" s="43"/>
      <c r="N642" s="43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3"/>
      <c r="M643" s="43"/>
      <c r="N643" s="43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3"/>
      <c r="M644" s="43"/>
      <c r="N644" s="43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3"/>
      <c r="M645" s="43"/>
      <c r="N645" s="43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3"/>
      <c r="M646" s="43"/>
      <c r="N646" s="43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3"/>
      <c r="M647" s="43"/>
      <c r="N647" s="43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3"/>
      <c r="M648" s="43"/>
      <c r="N648" s="43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3"/>
      <c r="M649" s="43"/>
      <c r="N649" s="43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3"/>
      <c r="M650" s="43"/>
      <c r="N650" s="43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3"/>
      <c r="M651" s="43"/>
      <c r="N651" s="43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3"/>
      <c r="M652" s="43"/>
      <c r="N652" s="43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3"/>
      <c r="M653" s="43"/>
      <c r="N653" s="43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3"/>
      <c r="M654" s="43"/>
      <c r="N654" s="43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3"/>
      <c r="M655" s="43"/>
      <c r="N655" s="43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3"/>
      <c r="M656" s="43"/>
      <c r="N656" s="43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3"/>
      <c r="M657" s="43"/>
      <c r="N657" s="43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3"/>
      <c r="M658" s="43"/>
      <c r="N658" s="43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3"/>
      <c r="M659" s="43"/>
      <c r="N659" s="43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3"/>
      <c r="M660" s="43"/>
      <c r="N660" s="43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3"/>
      <c r="M661" s="43"/>
      <c r="N661" s="43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3"/>
      <c r="M662" s="43"/>
      <c r="N662" s="43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3"/>
      <c r="M663" s="43"/>
      <c r="N663" s="43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3"/>
      <c r="M664" s="43"/>
      <c r="N664" s="43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3"/>
      <c r="M665" s="43"/>
      <c r="N665" s="43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3"/>
      <c r="M666" s="43"/>
      <c r="N666" s="43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3"/>
      <c r="M667" s="43"/>
      <c r="N667" s="43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3"/>
      <c r="M668" s="43"/>
      <c r="N668" s="43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3"/>
      <c r="M669" s="43"/>
      <c r="N669" s="43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3"/>
      <c r="M670" s="43"/>
      <c r="N670" s="43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3"/>
      <c r="M671" s="43"/>
      <c r="N671" s="43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3"/>
      <c r="M672" s="43"/>
      <c r="N672" s="43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3"/>
      <c r="M673" s="43"/>
      <c r="N673" s="43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3"/>
      <c r="M674" s="43"/>
      <c r="N674" s="43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3"/>
      <c r="M675" s="43"/>
      <c r="N675" s="43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3"/>
      <c r="M676" s="43"/>
      <c r="N676" s="43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3"/>
      <c r="M677" s="43"/>
      <c r="N677" s="43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3"/>
      <c r="M678" s="43"/>
      <c r="N678" s="43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3"/>
      <c r="M679" s="43"/>
      <c r="N679" s="43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3"/>
      <c r="M680" s="43"/>
      <c r="N680" s="43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3"/>
      <c r="M681" s="43"/>
      <c r="N681" s="43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3"/>
      <c r="M682" s="43"/>
      <c r="N682" s="43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3"/>
      <c r="M683" s="43"/>
      <c r="N683" s="43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3"/>
      <c r="M684" s="43"/>
      <c r="N684" s="43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3"/>
      <c r="M685" s="43"/>
      <c r="N685" s="43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3"/>
      <c r="M686" s="43"/>
      <c r="N686" s="43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3"/>
      <c r="M687" s="43"/>
      <c r="N687" s="43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3"/>
      <c r="M688" s="43"/>
      <c r="N688" s="43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3"/>
      <c r="M689" s="43"/>
      <c r="N689" s="43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3"/>
      <c r="M690" s="43"/>
      <c r="N690" s="43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3"/>
      <c r="M691" s="43"/>
      <c r="N691" s="43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3"/>
      <c r="M692" s="43"/>
      <c r="N692" s="43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3"/>
      <c r="M693" s="43"/>
      <c r="N693" s="43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3"/>
      <c r="M694" s="43"/>
      <c r="N694" s="43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3"/>
      <c r="M695" s="43"/>
      <c r="N695" s="43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3"/>
      <c r="M696" s="43"/>
      <c r="N696" s="43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3"/>
      <c r="M697" s="43"/>
      <c r="N697" s="43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3"/>
      <c r="M698" s="43"/>
      <c r="N698" s="43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3"/>
      <c r="M699" s="43"/>
      <c r="N699" s="43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3"/>
      <c r="M700" s="43"/>
      <c r="N700" s="43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3"/>
      <c r="M701" s="43"/>
      <c r="N701" s="43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3"/>
      <c r="M702" s="43"/>
      <c r="N702" s="43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3"/>
      <c r="M703" s="43"/>
      <c r="N703" s="43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3"/>
      <c r="M704" s="43"/>
      <c r="N704" s="43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3"/>
      <c r="M705" s="43"/>
      <c r="N705" s="43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3"/>
      <c r="M706" s="43"/>
      <c r="N706" s="43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3"/>
      <c r="M707" s="43"/>
      <c r="N707" s="43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3"/>
      <c r="M708" s="43"/>
      <c r="N708" s="43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3"/>
      <c r="M709" s="43"/>
      <c r="N709" s="43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3"/>
      <c r="M710" s="43"/>
      <c r="N710" s="43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3"/>
      <c r="M711" s="43"/>
      <c r="N711" s="43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3"/>
      <c r="M712" s="43"/>
      <c r="N712" s="43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3"/>
      <c r="M713" s="43"/>
      <c r="N713" s="43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3"/>
      <c r="M714" s="43"/>
      <c r="N714" s="43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3"/>
      <c r="M715" s="43"/>
      <c r="N715" s="43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3"/>
      <c r="M716" s="43"/>
      <c r="N716" s="43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3"/>
      <c r="M717" s="43"/>
      <c r="N717" s="43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3"/>
      <c r="M718" s="43"/>
      <c r="N718" s="43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3"/>
      <c r="M719" s="43"/>
      <c r="N719" s="43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3"/>
      <c r="M720" s="43"/>
      <c r="N720" s="43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3"/>
      <c r="M721" s="43"/>
      <c r="N721" s="43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3"/>
      <c r="M722" s="43"/>
      <c r="N722" s="43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3"/>
      <c r="M723" s="43"/>
      <c r="N723" s="43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3"/>
      <c r="M724" s="43"/>
      <c r="N724" s="43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3"/>
      <c r="M725" s="43"/>
      <c r="N725" s="43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3"/>
      <c r="M726" s="43"/>
      <c r="N726" s="43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3"/>
      <c r="M727" s="43"/>
      <c r="N727" s="43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3"/>
      <c r="M728" s="43"/>
      <c r="N728" s="43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3"/>
      <c r="M729" s="43"/>
      <c r="N729" s="43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3"/>
      <c r="M730" s="43"/>
      <c r="N730" s="43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3"/>
      <c r="M731" s="43"/>
      <c r="N731" s="43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3"/>
      <c r="M732" s="43"/>
      <c r="N732" s="43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3"/>
      <c r="M733" s="43"/>
      <c r="N733" s="43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3"/>
      <c r="M734" s="43"/>
      <c r="N734" s="43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3"/>
      <c r="M735" s="43"/>
      <c r="N735" s="43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3"/>
      <c r="M736" s="43"/>
      <c r="N736" s="43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3"/>
      <c r="M737" s="43"/>
      <c r="N737" s="43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3"/>
      <c r="M738" s="43"/>
      <c r="N738" s="43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3"/>
      <c r="M739" s="43"/>
      <c r="N739" s="43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3"/>
      <c r="M740" s="43"/>
      <c r="N740" s="43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3"/>
      <c r="M741" s="43"/>
      <c r="N741" s="43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3"/>
      <c r="M742" s="43"/>
      <c r="N742" s="43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3"/>
      <c r="M743" s="43"/>
      <c r="N743" s="43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3"/>
      <c r="M744" s="43"/>
      <c r="N744" s="43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3"/>
      <c r="M745" s="43"/>
      <c r="N745" s="43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3"/>
      <c r="M746" s="43"/>
      <c r="N746" s="43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3"/>
      <c r="M747" s="43"/>
      <c r="N747" s="43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3"/>
      <c r="M748" s="43"/>
      <c r="N748" s="43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3"/>
      <c r="M749" s="43"/>
      <c r="N749" s="43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3"/>
      <c r="M750" s="43"/>
      <c r="N750" s="43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3"/>
      <c r="M751" s="43"/>
      <c r="N751" s="43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3"/>
      <c r="M752" s="43"/>
      <c r="N752" s="43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3"/>
      <c r="M753" s="43"/>
      <c r="N753" s="43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3"/>
      <c r="M754" s="43"/>
      <c r="N754" s="43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3"/>
      <c r="M755" s="43"/>
      <c r="N755" s="43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3"/>
      <c r="M756" s="43"/>
      <c r="N756" s="43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3"/>
      <c r="M757" s="43"/>
      <c r="N757" s="43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3"/>
      <c r="M758" s="43"/>
      <c r="N758" s="43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3"/>
      <c r="M759" s="43"/>
      <c r="N759" s="43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3"/>
      <c r="M760" s="43"/>
      <c r="N760" s="43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3"/>
      <c r="M761" s="43"/>
      <c r="N761" s="43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3"/>
      <c r="M762" s="43"/>
      <c r="N762" s="43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3"/>
      <c r="M763" s="43"/>
      <c r="N763" s="43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3"/>
      <c r="M764" s="43"/>
      <c r="N764" s="43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3"/>
      <c r="M765" s="43"/>
      <c r="N765" s="43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3"/>
      <c r="M766" s="43"/>
      <c r="N766" s="43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3"/>
      <c r="M767" s="43"/>
      <c r="N767" s="43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3"/>
      <c r="M768" s="43"/>
      <c r="N768" s="43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3"/>
      <c r="M769" s="43"/>
      <c r="N769" s="43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3"/>
      <c r="M770" s="43"/>
      <c r="N770" s="43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3"/>
      <c r="M771" s="43"/>
      <c r="N771" s="43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3"/>
      <c r="M772" s="43"/>
      <c r="N772" s="43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3"/>
      <c r="M773" s="43"/>
      <c r="N773" s="43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3"/>
      <c r="M774" s="43"/>
      <c r="N774" s="43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3"/>
      <c r="M775" s="43"/>
      <c r="N775" s="43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3"/>
      <c r="M776" s="43"/>
      <c r="N776" s="43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3"/>
      <c r="M777" s="43"/>
      <c r="N777" s="43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3"/>
      <c r="M778" s="43"/>
      <c r="N778" s="43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3"/>
      <c r="M779" s="43"/>
      <c r="N779" s="43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3"/>
      <c r="M780" s="43"/>
      <c r="N780" s="43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3"/>
      <c r="M781" s="43"/>
      <c r="N781" s="43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3"/>
      <c r="M782" s="43"/>
      <c r="N782" s="43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3"/>
      <c r="M783" s="43"/>
      <c r="N783" s="43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3"/>
      <c r="M784" s="43"/>
      <c r="N784" s="43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3"/>
      <c r="M785" s="43"/>
      <c r="N785" s="43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3"/>
      <c r="M786" s="43"/>
      <c r="N786" s="43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3"/>
      <c r="M787" s="43"/>
      <c r="N787" s="43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3"/>
      <c r="M788" s="43"/>
      <c r="N788" s="43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3"/>
      <c r="M789" s="43"/>
      <c r="N789" s="43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3"/>
      <c r="M790" s="43"/>
      <c r="N790" s="43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3"/>
      <c r="M791" s="43"/>
      <c r="N791" s="43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3"/>
      <c r="M792" s="43"/>
      <c r="N792" s="43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3"/>
      <c r="M793" s="43"/>
      <c r="N793" s="43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3"/>
      <c r="M794" s="43"/>
      <c r="N794" s="43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3"/>
      <c r="M795" s="43"/>
      <c r="N795" s="43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3"/>
      <c r="M796" s="43"/>
      <c r="N796" s="43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3"/>
      <c r="M797" s="43"/>
      <c r="N797" s="43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3"/>
      <c r="M798" s="43"/>
      <c r="N798" s="43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3"/>
      <c r="M799" s="43"/>
      <c r="N799" s="43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3"/>
      <c r="M800" s="43"/>
      <c r="N800" s="43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3"/>
      <c r="M801" s="43"/>
      <c r="N801" s="43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3"/>
      <c r="M802" s="43"/>
      <c r="N802" s="43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3"/>
      <c r="M803" s="43"/>
      <c r="N803" s="43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3"/>
      <c r="M804" s="43"/>
      <c r="N804" s="43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3"/>
      <c r="M805" s="43"/>
      <c r="N805" s="43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3"/>
      <c r="M806" s="43"/>
      <c r="N806" s="43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3"/>
      <c r="M807" s="43"/>
      <c r="N807" s="43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3"/>
      <c r="M808" s="43"/>
      <c r="N808" s="43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3"/>
      <c r="M809" s="43"/>
      <c r="N809" s="43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3"/>
      <c r="M810" s="43"/>
      <c r="N810" s="43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3"/>
      <c r="M811" s="43"/>
      <c r="N811" s="43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3"/>
      <c r="M812" s="43"/>
      <c r="N812" s="43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3"/>
      <c r="M813" s="43"/>
      <c r="N813" s="43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3"/>
      <c r="M814" s="43"/>
      <c r="N814" s="43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3"/>
      <c r="M815" s="43"/>
      <c r="N815" s="43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3"/>
      <c r="M816" s="43"/>
      <c r="N816" s="43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3"/>
      <c r="M817" s="43"/>
      <c r="N817" s="43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3"/>
      <c r="M818" s="43"/>
      <c r="N818" s="43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3"/>
      <c r="M819" s="43"/>
      <c r="N819" s="43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3"/>
      <c r="M820" s="43"/>
      <c r="N820" s="43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3"/>
      <c r="M821" s="43"/>
      <c r="N821" s="43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3"/>
      <c r="M822" s="43"/>
      <c r="N822" s="43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3"/>
      <c r="M823" s="43"/>
      <c r="N823" s="43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3"/>
      <c r="M824" s="43"/>
      <c r="N824" s="43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3"/>
      <c r="M825" s="43"/>
      <c r="N825" s="43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3"/>
      <c r="M826" s="43"/>
      <c r="N826" s="43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3"/>
      <c r="M827" s="43"/>
      <c r="N827" s="43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3"/>
      <c r="M828" s="43"/>
      <c r="N828" s="43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3"/>
      <c r="M829" s="43"/>
      <c r="N829" s="43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3"/>
      <c r="M830" s="43"/>
      <c r="N830" s="43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3"/>
      <c r="M831" s="43"/>
      <c r="N831" s="43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3"/>
      <c r="M832" s="43"/>
      <c r="N832" s="43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3"/>
      <c r="M833" s="43"/>
      <c r="N833" s="43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3"/>
      <c r="M834" s="43"/>
      <c r="N834" s="43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3"/>
      <c r="M835" s="43"/>
      <c r="N835" s="43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3"/>
      <c r="M836" s="43"/>
      <c r="N836" s="43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3"/>
      <c r="M837" s="43"/>
      <c r="N837" s="43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3"/>
      <c r="M838" s="43"/>
      <c r="N838" s="43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3"/>
      <c r="M839" s="43"/>
      <c r="N839" s="43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3"/>
      <c r="M840" s="43"/>
      <c r="N840" s="43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3"/>
      <c r="M841" s="43"/>
      <c r="N841" s="43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3"/>
      <c r="M842" s="43"/>
      <c r="N842" s="43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3"/>
      <c r="M843" s="43"/>
      <c r="N843" s="43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3"/>
      <c r="M844" s="43"/>
      <c r="N844" s="43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3"/>
      <c r="M845" s="43"/>
      <c r="N845" s="43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3"/>
      <c r="M846" s="43"/>
      <c r="N846" s="43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3"/>
      <c r="M847" s="43"/>
      <c r="N847" s="43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3"/>
      <c r="M848" s="43"/>
      <c r="N848" s="43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3"/>
      <c r="M849" s="43"/>
      <c r="N849" s="43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3"/>
      <c r="M850" s="43"/>
      <c r="N850" s="43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3"/>
      <c r="M851" s="43"/>
      <c r="N851" s="43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3"/>
      <c r="M852" s="43"/>
      <c r="N852" s="43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3"/>
      <c r="M853" s="43"/>
      <c r="N853" s="43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3"/>
      <c r="M854" s="43"/>
      <c r="N854" s="43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3"/>
      <c r="M855" s="43"/>
      <c r="N855" s="43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3"/>
      <c r="M856" s="43"/>
      <c r="N856" s="43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3"/>
      <c r="M857" s="43"/>
      <c r="N857" s="43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3"/>
      <c r="M858" s="43"/>
      <c r="N858" s="43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3"/>
      <c r="M859" s="43"/>
      <c r="N859" s="43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3"/>
      <c r="M860" s="43"/>
      <c r="N860" s="43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3"/>
      <c r="M861" s="43"/>
      <c r="N861" s="43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3"/>
      <c r="M862" s="43"/>
      <c r="N862" s="43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3"/>
      <c r="M863" s="43"/>
      <c r="N863" s="43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3"/>
      <c r="M864" s="43"/>
      <c r="N864" s="43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3"/>
      <c r="M865" s="43"/>
      <c r="N865" s="43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3"/>
      <c r="M866" s="43"/>
      <c r="N866" s="43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3"/>
      <c r="M867" s="43"/>
      <c r="N867" s="43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3"/>
      <c r="M868" s="43"/>
      <c r="N868" s="43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3"/>
      <c r="M869" s="43"/>
      <c r="N869" s="43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3"/>
      <c r="M870" s="43"/>
      <c r="N870" s="43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3"/>
      <c r="M871" s="43"/>
      <c r="N871" s="43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3"/>
      <c r="M872" s="43"/>
      <c r="N872" s="43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3"/>
      <c r="M873" s="43"/>
      <c r="N873" s="43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3"/>
      <c r="M874" s="43"/>
      <c r="N874" s="43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3"/>
      <c r="M875" s="43"/>
      <c r="N875" s="43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3"/>
      <c r="M876" s="43"/>
      <c r="N876" s="43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3"/>
      <c r="M877" s="43"/>
      <c r="N877" s="43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3"/>
      <c r="M878" s="43"/>
      <c r="N878" s="43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3"/>
      <c r="M879" s="43"/>
      <c r="N879" s="43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3"/>
      <c r="M880" s="43"/>
      <c r="N880" s="43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3"/>
      <c r="M881" s="43"/>
      <c r="N881" s="43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3"/>
      <c r="M882" s="43"/>
      <c r="N882" s="43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3"/>
      <c r="M883" s="43"/>
      <c r="N883" s="43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3"/>
      <c r="M884" s="43"/>
      <c r="N884" s="43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3"/>
      <c r="M885" s="43"/>
      <c r="N885" s="43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3"/>
      <c r="M886" s="43"/>
      <c r="N886" s="43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3"/>
      <c r="M887" s="43"/>
      <c r="N887" s="43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3"/>
      <c r="M888" s="43"/>
      <c r="N888" s="43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3"/>
      <c r="M889" s="43"/>
      <c r="N889" s="43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3"/>
      <c r="M890" s="43"/>
      <c r="N890" s="43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3"/>
      <c r="M891" s="43"/>
      <c r="N891" s="43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3"/>
      <c r="M892" s="43"/>
      <c r="N892" s="43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3"/>
      <c r="M893" s="43"/>
      <c r="N893" s="43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3"/>
      <c r="M894" s="43"/>
      <c r="N894" s="43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3"/>
      <c r="M895" s="43"/>
      <c r="N895" s="43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3"/>
      <c r="M896" s="43"/>
      <c r="N896" s="43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3"/>
      <c r="M897" s="43"/>
      <c r="N897" s="43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3"/>
      <c r="M898" s="43"/>
      <c r="N898" s="43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3"/>
      <c r="M899" s="43"/>
      <c r="N899" s="43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3"/>
      <c r="M900" s="43"/>
      <c r="N900" s="43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3"/>
      <c r="M901" s="43"/>
      <c r="N901" s="43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3"/>
      <c r="M902" s="43"/>
      <c r="N902" s="43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3"/>
      <c r="M903" s="43"/>
      <c r="N903" s="43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3"/>
      <c r="M904" s="43"/>
      <c r="N904" s="43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3"/>
      <c r="M905" s="43"/>
      <c r="N905" s="43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3"/>
      <c r="M906" s="43"/>
      <c r="N906" s="43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3"/>
      <c r="M907" s="43"/>
      <c r="N907" s="43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3"/>
      <c r="M908" s="43"/>
      <c r="N908" s="43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3"/>
      <c r="M909" s="43"/>
      <c r="N909" s="43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3"/>
      <c r="M910" s="43"/>
      <c r="N910" s="43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3"/>
      <c r="M911" s="43"/>
      <c r="N911" s="43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3"/>
      <c r="M912" s="43"/>
      <c r="N912" s="43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3"/>
      <c r="M913" s="43"/>
      <c r="N913" s="43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3"/>
      <c r="M914" s="43"/>
      <c r="N914" s="43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3"/>
      <c r="M915" s="43"/>
      <c r="N915" s="43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3"/>
      <c r="M916" s="43"/>
      <c r="N916" s="43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3"/>
      <c r="M917" s="43"/>
      <c r="N917" s="43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3"/>
      <c r="M918" s="43"/>
      <c r="N918" s="43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3"/>
      <c r="M919" s="43"/>
      <c r="N919" s="43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3"/>
      <c r="M920" s="43"/>
      <c r="N920" s="43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3"/>
      <c r="M921" s="43"/>
      <c r="N921" s="43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3"/>
      <c r="M922" s="43"/>
      <c r="N922" s="43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3"/>
      <c r="M923" s="43"/>
      <c r="N923" s="43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3"/>
      <c r="M924" s="43"/>
      <c r="N924" s="43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3"/>
      <c r="M925" s="43"/>
      <c r="N925" s="43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3"/>
      <c r="M926" s="43"/>
      <c r="N926" s="43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3"/>
      <c r="M927" s="43"/>
      <c r="N927" s="43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3"/>
      <c r="M928" s="43"/>
      <c r="N928" s="43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3"/>
      <c r="M929" s="43"/>
      <c r="N929" s="43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3"/>
      <c r="M930" s="43"/>
      <c r="N930" s="43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3"/>
      <c r="M931" s="43"/>
      <c r="N931" s="43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3"/>
      <c r="M932" s="43"/>
      <c r="N932" s="43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3"/>
      <c r="M933" s="43"/>
      <c r="N933" s="43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3"/>
      <c r="M934" s="43"/>
      <c r="N934" s="43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3"/>
      <c r="M935" s="43"/>
      <c r="N935" s="43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3"/>
      <c r="M936" s="43"/>
      <c r="N936" s="43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3"/>
      <c r="M937" s="43"/>
      <c r="N937" s="43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3"/>
      <c r="M938" s="43"/>
      <c r="N938" s="43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3"/>
      <c r="M939" s="43"/>
      <c r="N939" s="43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3"/>
      <c r="M940" s="43"/>
      <c r="N940" s="43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3"/>
      <c r="M941" s="43"/>
      <c r="N941" s="43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3"/>
      <c r="M942" s="43"/>
      <c r="N942" s="43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3"/>
      <c r="M943" s="43"/>
      <c r="N943" s="43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3"/>
      <c r="M944" s="43"/>
      <c r="N944" s="43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3"/>
      <c r="M945" s="43"/>
      <c r="N945" s="43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3"/>
      <c r="M946" s="43"/>
      <c r="N946" s="43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3"/>
      <c r="M947" s="43"/>
      <c r="N947" s="43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3"/>
      <c r="M948" s="43"/>
      <c r="N948" s="43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3"/>
      <c r="M949" s="43"/>
      <c r="N949" s="43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3"/>
      <c r="M950" s="43"/>
      <c r="N950" s="43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3"/>
      <c r="M951" s="43"/>
      <c r="N951" s="43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3"/>
      <c r="M952" s="43"/>
      <c r="N952" s="43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3"/>
      <c r="M953" s="43"/>
      <c r="N953" s="43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3"/>
      <c r="M954" s="43"/>
      <c r="N954" s="43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3"/>
      <c r="M955" s="43"/>
      <c r="N955" s="43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3"/>
      <c r="M956" s="43"/>
      <c r="N956" s="43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3"/>
      <c r="M957" s="43"/>
      <c r="N957" s="43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3"/>
      <c r="M958" s="43"/>
      <c r="N958" s="43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3"/>
      <c r="M959" s="43"/>
      <c r="N959" s="43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3"/>
      <c r="M960" s="43"/>
      <c r="N960" s="43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3"/>
      <c r="M961" s="43"/>
      <c r="N961" s="43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3"/>
      <c r="M962" s="43"/>
      <c r="N962" s="43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3"/>
      <c r="M963" s="43"/>
      <c r="N963" s="43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3"/>
      <c r="M964" s="43"/>
      <c r="N964" s="43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3"/>
      <c r="M965" s="43"/>
      <c r="N965" s="43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3"/>
      <c r="M966" s="43"/>
      <c r="N966" s="43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3"/>
      <c r="M967" s="43"/>
      <c r="N967" s="43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3"/>
      <c r="M968" s="43"/>
      <c r="N968" s="43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3"/>
      <c r="M969" s="43"/>
      <c r="N969" s="43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3"/>
      <c r="M970" s="43"/>
      <c r="N970" s="43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3"/>
      <c r="M971" s="43"/>
      <c r="N971" s="43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3"/>
      <c r="M972" s="43"/>
      <c r="N972" s="43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3"/>
      <c r="M973" s="43"/>
      <c r="N973" s="43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3"/>
      <c r="M974" s="43"/>
      <c r="N974" s="43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3"/>
      <c r="M975" s="43"/>
      <c r="N975" s="43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3"/>
      <c r="M976" s="43"/>
      <c r="N976" s="43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3"/>
      <c r="M977" s="43"/>
      <c r="N977" s="43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3"/>
      <c r="M978" s="43"/>
      <c r="N978" s="43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3"/>
      <c r="M979" s="43"/>
      <c r="N979" s="43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3"/>
      <c r="M980" s="43"/>
      <c r="N980" s="43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3"/>
      <c r="M981" s="43"/>
      <c r="N981" s="43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3"/>
      <c r="M982" s="43"/>
      <c r="N982" s="43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3"/>
      <c r="M983" s="43"/>
      <c r="N983" s="43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3"/>
      <c r="M984" s="43"/>
      <c r="N984" s="43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</sheetData>
  <mergeCells count="96">
    <mergeCell ref="J84:K84"/>
    <mergeCell ref="I82:K82"/>
    <mergeCell ref="A82:C82"/>
    <mergeCell ref="D90:E90"/>
    <mergeCell ref="F90:G90"/>
    <mergeCell ref="I85:K85"/>
    <mergeCell ref="D88:E88"/>
    <mergeCell ref="F88:G88"/>
    <mergeCell ref="D89:E89"/>
    <mergeCell ref="F89:G89"/>
    <mergeCell ref="A77:H77"/>
    <mergeCell ref="A78:H78"/>
    <mergeCell ref="B80:J80"/>
    <mergeCell ref="A83:C83"/>
    <mergeCell ref="I83:K83"/>
    <mergeCell ref="B70:H70"/>
    <mergeCell ref="A71:H71"/>
    <mergeCell ref="B74:H74"/>
    <mergeCell ref="B75:H75"/>
    <mergeCell ref="A76:H76"/>
    <mergeCell ref="C65:H65"/>
    <mergeCell ref="C66:H66"/>
    <mergeCell ref="C67:H67"/>
    <mergeCell ref="C68:H68"/>
    <mergeCell ref="B69:H69"/>
    <mergeCell ref="B60:H60"/>
    <mergeCell ref="C61:H61"/>
    <mergeCell ref="C62:H62"/>
    <mergeCell ref="B63:H63"/>
    <mergeCell ref="C64:H64"/>
    <mergeCell ref="B53:H53"/>
    <mergeCell ref="B54:H54"/>
    <mergeCell ref="B55:H55"/>
    <mergeCell ref="B56:H56"/>
    <mergeCell ref="A57:H57"/>
    <mergeCell ref="C42:H42"/>
    <mergeCell ref="B43:H43"/>
    <mergeCell ref="B52:H52"/>
    <mergeCell ref="B51:H51"/>
    <mergeCell ref="C44:H44"/>
    <mergeCell ref="D45:H45"/>
    <mergeCell ref="D46:H46"/>
    <mergeCell ref="C47:H47"/>
    <mergeCell ref="A48:H48"/>
    <mergeCell ref="C37:H37"/>
    <mergeCell ref="C38:H38"/>
    <mergeCell ref="B39:H39"/>
    <mergeCell ref="B40:H40"/>
    <mergeCell ref="C41:H41"/>
    <mergeCell ref="B32:H32"/>
    <mergeCell ref="C33:H33"/>
    <mergeCell ref="C34:H34"/>
    <mergeCell ref="C35:H35"/>
    <mergeCell ref="C36:H36"/>
    <mergeCell ref="C27:H27"/>
    <mergeCell ref="C28:H28"/>
    <mergeCell ref="B29:H29"/>
    <mergeCell ref="B30:H30"/>
    <mergeCell ref="B31:H31"/>
    <mergeCell ref="I11:I12"/>
    <mergeCell ref="J11:J12"/>
    <mergeCell ref="K11:K12"/>
    <mergeCell ref="I8:K8"/>
    <mergeCell ref="B15:H15"/>
    <mergeCell ref="L82:N82"/>
    <mergeCell ref="L83:N83"/>
    <mergeCell ref="M84:N84"/>
    <mergeCell ref="L85:N85"/>
    <mergeCell ref="A13:N14"/>
    <mergeCell ref="A23:N24"/>
    <mergeCell ref="A49:N50"/>
    <mergeCell ref="A58:N59"/>
    <mergeCell ref="A72:N73"/>
    <mergeCell ref="B16:H16"/>
    <mergeCell ref="B17:H17"/>
    <mergeCell ref="B18:H18"/>
    <mergeCell ref="A19:H19"/>
    <mergeCell ref="A22:H22"/>
    <mergeCell ref="B25:H25"/>
    <mergeCell ref="C26:H26"/>
    <mergeCell ref="L8:N8"/>
    <mergeCell ref="A6:N6"/>
    <mergeCell ref="A3:N4"/>
    <mergeCell ref="C1:M2"/>
    <mergeCell ref="A20:N21"/>
    <mergeCell ref="L9:L10"/>
    <mergeCell ref="M9:M10"/>
    <mergeCell ref="N9:N10"/>
    <mergeCell ref="L11:L12"/>
    <mergeCell ref="M11:M12"/>
    <mergeCell ref="N11:N12"/>
    <mergeCell ref="A9:A12"/>
    <mergeCell ref="B9:H12"/>
    <mergeCell ref="I9:I10"/>
    <mergeCell ref="J9:J10"/>
    <mergeCell ref="K9:K10"/>
  </mergeCells>
  <printOptions horizontalCentered="1"/>
  <pageMargins left="1.02291666666667" right="0.74791666666666701" top="0.98402777777777795" bottom="0.98402777777777795" header="0.51180555555555596" footer="0.51180555555555596"/>
  <pageSetup paperSize="9" scale="50" fitToWidth="0" fitToHeight="0" orientation="portrait" useFirstPageNumber="1" r:id="rId1"/>
  <headerFooter alignWithMargins="0"/>
  <rowBreaks count="1" manualBreakCount="1">
    <brk id="5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4"/>
  <sheetViews>
    <sheetView view="pageBreakPreview" topLeftCell="E1" zoomScaleNormal="100" zoomScaleSheetLayoutView="100" workbookViewId="0">
      <selection activeCell="A3" sqref="A3:N4"/>
    </sheetView>
  </sheetViews>
  <sheetFormatPr defaultRowHeight="16.5" x14ac:dyDescent="0.2"/>
  <cols>
    <col min="1" max="7" width="9.140625" style="1"/>
    <col min="8" max="8" width="10.85546875" style="1" customWidth="1"/>
    <col min="9" max="9" width="20.85546875" style="1" customWidth="1"/>
    <col min="10" max="10" width="19" style="1" customWidth="1"/>
    <col min="11" max="11" width="19" style="1" bestFit="1" customWidth="1"/>
    <col min="12" max="12" width="19.85546875" style="1" customWidth="1"/>
    <col min="13" max="13" width="17.140625" style="1" customWidth="1"/>
    <col min="14" max="14" width="19" style="1" bestFit="1" customWidth="1"/>
    <col min="15" max="15" width="9.140625" style="1"/>
    <col min="16" max="16" width="12" style="1" bestFit="1" customWidth="1"/>
    <col min="17" max="17" width="19.140625" style="1" bestFit="1" customWidth="1"/>
    <col min="18" max="18" width="11.85546875" style="1" customWidth="1"/>
    <col min="19" max="19" width="16" style="1" customWidth="1"/>
    <col min="20" max="20" width="16.28515625" style="1" bestFit="1" customWidth="1"/>
    <col min="21" max="21" width="18.28515625" style="1" customWidth="1"/>
    <col min="22" max="22" width="16.28515625" style="1" bestFit="1" customWidth="1"/>
    <col min="23" max="28" width="9.140625" style="1"/>
  </cols>
  <sheetData>
    <row r="1" spans="1:25" x14ac:dyDescent="0.2">
      <c r="C1" s="90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25" x14ac:dyDescent="0.2"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25" x14ac:dyDescent="0.2">
      <c r="A3" s="89" t="s">
        <v>129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5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2"/>
    </row>
    <row r="6" spans="1:25" x14ac:dyDescent="0.2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25" ht="17.25" thickBo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25" ht="17.25" thickBot="1" x14ac:dyDescent="0.25">
      <c r="I8" s="85" t="s">
        <v>126</v>
      </c>
      <c r="J8" s="86"/>
      <c r="K8" s="87"/>
      <c r="L8" s="85" t="s">
        <v>127</v>
      </c>
      <c r="M8" s="86"/>
      <c r="N8" s="87"/>
      <c r="P8" s="3"/>
    </row>
    <row r="9" spans="1:25" x14ac:dyDescent="0.2">
      <c r="A9" s="101" t="s">
        <v>2</v>
      </c>
      <c r="B9" s="95" t="s">
        <v>3</v>
      </c>
      <c r="C9" s="95"/>
      <c r="D9" s="95"/>
      <c r="E9" s="95"/>
      <c r="F9" s="95"/>
      <c r="G9" s="95"/>
      <c r="H9" s="95"/>
      <c r="I9" s="95" t="s">
        <v>4</v>
      </c>
      <c r="J9" s="95" t="s">
        <v>5</v>
      </c>
      <c r="K9" s="97" t="s">
        <v>6</v>
      </c>
      <c r="L9" s="95" t="s">
        <v>4</v>
      </c>
      <c r="M9" s="95" t="s">
        <v>5</v>
      </c>
      <c r="N9" s="97" t="s">
        <v>6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x14ac:dyDescent="0.2">
      <c r="A10" s="102"/>
      <c r="B10" s="96"/>
      <c r="C10" s="96"/>
      <c r="D10" s="96"/>
      <c r="E10" s="96"/>
      <c r="F10" s="96"/>
      <c r="G10" s="96"/>
      <c r="H10" s="96"/>
      <c r="I10" s="96"/>
      <c r="J10" s="96"/>
      <c r="K10" s="98"/>
      <c r="L10" s="96"/>
      <c r="M10" s="96"/>
      <c r="N10" s="98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02"/>
      <c r="B11" s="96"/>
      <c r="C11" s="96"/>
      <c r="D11" s="96"/>
      <c r="E11" s="96"/>
      <c r="F11" s="96"/>
      <c r="G11" s="96"/>
      <c r="H11" s="96"/>
      <c r="I11" s="96" t="s">
        <v>7</v>
      </c>
      <c r="J11" s="96" t="s">
        <v>7</v>
      </c>
      <c r="K11" s="99" t="s">
        <v>7</v>
      </c>
      <c r="L11" s="96" t="s">
        <v>7</v>
      </c>
      <c r="M11" s="96" t="s">
        <v>7</v>
      </c>
      <c r="N11" s="99" t="s">
        <v>7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02"/>
      <c r="B12" s="96"/>
      <c r="C12" s="96"/>
      <c r="D12" s="96"/>
      <c r="E12" s="96"/>
      <c r="F12" s="96"/>
      <c r="G12" s="96"/>
      <c r="H12" s="96"/>
      <c r="I12" s="96"/>
      <c r="J12" s="96"/>
      <c r="K12" s="100"/>
      <c r="L12" s="96"/>
      <c r="M12" s="96"/>
      <c r="N12" s="100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91" t="s">
        <v>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5" t="s">
        <v>9</v>
      </c>
      <c r="B15" s="105" t="s">
        <v>10</v>
      </c>
      <c r="C15" s="105"/>
      <c r="D15" s="105"/>
      <c r="E15" s="105"/>
      <c r="F15" s="105"/>
      <c r="G15" s="105"/>
      <c r="H15" s="105"/>
      <c r="I15" s="6">
        <v>0</v>
      </c>
      <c r="J15" s="6">
        <f>I15*0.19</f>
        <v>0</v>
      </c>
      <c r="K15" s="32">
        <f>I15+J15</f>
        <v>0</v>
      </c>
      <c r="L15" s="6">
        <v>0</v>
      </c>
      <c r="M15" s="6">
        <f>L15*0.19</f>
        <v>0</v>
      </c>
      <c r="N15" s="32">
        <f>L15+M15</f>
        <v>0</v>
      </c>
      <c r="O15" s="62"/>
      <c r="P15" s="62" t="s">
        <v>11</v>
      </c>
      <c r="Q15" s="64">
        <f>K17+K25+K29+K35+K36+K39+K40+K43+K63</f>
        <v>153474.68839999998</v>
      </c>
      <c r="R15" s="64"/>
      <c r="S15" s="64"/>
      <c r="T15" s="62"/>
      <c r="U15" s="62"/>
      <c r="V15" s="62"/>
      <c r="W15" s="62"/>
      <c r="X15" s="62"/>
      <c r="Y15" s="62"/>
    </row>
    <row r="16" spans="1:25" x14ac:dyDescent="0.2">
      <c r="A16" s="5" t="s">
        <v>12</v>
      </c>
      <c r="B16" s="105" t="s">
        <v>13</v>
      </c>
      <c r="C16" s="105"/>
      <c r="D16" s="105"/>
      <c r="E16" s="105"/>
      <c r="F16" s="105"/>
      <c r="G16" s="105"/>
      <c r="H16" s="105"/>
      <c r="I16" s="6">
        <v>0</v>
      </c>
      <c r="J16" s="6">
        <f>I16*0.19</f>
        <v>0</v>
      </c>
      <c r="K16" s="32">
        <f>I16+J16</f>
        <v>0</v>
      </c>
      <c r="L16" s="6">
        <v>0</v>
      </c>
      <c r="M16" s="6">
        <f>L16*0.19</f>
        <v>0</v>
      </c>
      <c r="N16" s="32">
        <f>L16+M16</f>
        <v>0</v>
      </c>
      <c r="O16" s="62"/>
      <c r="P16" s="62" t="s">
        <v>11</v>
      </c>
      <c r="Q16" s="62"/>
      <c r="R16" s="64"/>
      <c r="S16" s="62"/>
      <c r="T16" s="62"/>
      <c r="U16" s="62"/>
      <c r="V16" s="62"/>
      <c r="W16" s="62"/>
      <c r="X16" s="62"/>
      <c r="Y16" s="62"/>
    </row>
    <row r="17" spans="1:25" x14ac:dyDescent="0.2">
      <c r="A17" s="5" t="s">
        <v>14</v>
      </c>
      <c r="B17" s="105" t="s">
        <v>15</v>
      </c>
      <c r="C17" s="105"/>
      <c r="D17" s="105"/>
      <c r="E17" s="105"/>
      <c r="F17" s="105"/>
      <c r="G17" s="105"/>
      <c r="H17" s="105"/>
      <c r="I17" s="6">
        <v>0</v>
      </c>
      <c r="J17" s="6">
        <f>0.19*I17</f>
        <v>0</v>
      </c>
      <c r="K17" s="32">
        <f>I17+J17</f>
        <v>0</v>
      </c>
      <c r="L17" s="6">
        <v>0</v>
      </c>
      <c r="M17" s="6">
        <f>0.19*L17</f>
        <v>0</v>
      </c>
      <c r="N17" s="32">
        <f>L17+M17</f>
        <v>0</v>
      </c>
      <c r="O17" s="62"/>
      <c r="P17" s="62" t="s">
        <v>11</v>
      </c>
      <c r="Q17" s="62"/>
      <c r="R17" s="64"/>
      <c r="S17" s="62"/>
      <c r="T17" s="62"/>
      <c r="U17" s="62"/>
      <c r="V17" s="62"/>
      <c r="W17" s="62"/>
      <c r="X17" s="62"/>
      <c r="Y17" s="62"/>
    </row>
    <row r="18" spans="1:25" x14ac:dyDescent="0.2">
      <c r="A18" s="5" t="s">
        <v>16</v>
      </c>
      <c r="B18" s="105" t="s">
        <v>17</v>
      </c>
      <c r="C18" s="105"/>
      <c r="D18" s="105"/>
      <c r="E18" s="105"/>
      <c r="F18" s="105"/>
      <c r="G18" s="105"/>
      <c r="H18" s="105"/>
      <c r="I18" s="6">
        <v>0</v>
      </c>
      <c r="J18" s="6">
        <f>I18*0.19</f>
        <v>0</v>
      </c>
      <c r="K18" s="32">
        <f>I18+J18</f>
        <v>0</v>
      </c>
      <c r="L18" s="6">
        <v>0</v>
      </c>
      <c r="M18" s="6">
        <f>L18*0.19</f>
        <v>0</v>
      </c>
      <c r="N18" s="32">
        <f>L18+M18</f>
        <v>0</v>
      </c>
      <c r="O18" s="62"/>
      <c r="P18" s="62" t="s">
        <v>11</v>
      </c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7.25" x14ac:dyDescent="0.2">
      <c r="A19" s="106" t="s">
        <v>18</v>
      </c>
      <c r="B19" s="107"/>
      <c r="C19" s="107"/>
      <c r="D19" s="107"/>
      <c r="E19" s="107"/>
      <c r="F19" s="107"/>
      <c r="G19" s="107"/>
      <c r="H19" s="107"/>
      <c r="I19" s="6">
        <f t="shared" ref="I19:N19" si="0">SUM(I15:I18)</f>
        <v>0</v>
      </c>
      <c r="J19" s="6">
        <f t="shared" si="0"/>
        <v>0</v>
      </c>
      <c r="K19" s="8">
        <f t="shared" si="0"/>
        <v>0</v>
      </c>
      <c r="L19" s="6">
        <f t="shared" si="0"/>
        <v>0</v>
      </c>
      <c r="M19" s="6">
        <f t="shared" si="0"/>
        <v>0</v>
      </c>
      <c r="N19" s="8">
        <f t="shared" si="0"/>
        <v>0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91" t="s">
        <v>19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62"/>
      <c r="P20" s="62"/>
      <c r="Q20" s="62"/>
      <c r="R20" s="62"/>
      <c r="S20" s="64">
        <f>40000-I35-I30-I29-I25</f>
        <v>10000</v>
      </c>
      <c r="T20" s="62"/>
      <c r="U20" s="62"/>
      <c r="V20" s="62"/>
      <c r="W20" s="62"/>
      <c r="X20" s="62"/>
      <c r="Y20" s="62"/>
    </row>
    <row r="21" spans="1:25" x14ac:dyDescent="0.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ht="17.25" x14ac:dyDescent="0.2">
      <c r="A22" s="106" t="s">
        <v>20</v>
      </c>
      <c r="B22" s="107"/>
      <c r="C22" s="107"/>
      <c r="D22" s="107"/>
      <c r="E22" s="107"/>
      <c r="F22" s="107"/>
      <c r="G22" s="107"/>
      <c r="H22" s="107"/>
      <c r="I22" s="9">
        <v>0</v>
      </c>
      <c r="J22" s="9">
        <v>0</v>
      </c>
      <c r="K22" s="10">
        <v>0</v>
      </c>
      <c r="L22" s="9">
        <v>0</v>
      </c>
      <c r="M22" s="9">
        <v>0</v>
      </c>
      <c r="N22" s="10">
        <v>0</v>
      </c>
      <c r="O22" s="62"/>
      <c r="P22" s="62" t="s">
        <v>21</v>
      </c>
      <c r="Q22" s="62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91" t="s">
        <v>22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x14ac:dyDescent="0.2">
      <c r="A25" s="5" t="s">
        <v>23</v>
      </c>
      <c r="B25" s="105" t="s">
        <v>24</v>
      </c>
      <c r="C25" s="105"/>
      <c r="D25" s="105"/>
      <c r="E25" s="105"/>
      <c r="F25" s="105"/>
      <c r="G25" s="105"/>
      <c r="H25" s="105"/>
      <c r="I25" s="39">
        <f t="shared" ref="I25:N25" si="1">SUM(I26:I28)</f>
        <v>15000</v>
      </c>
      <c r="J25" s="6">
        <f t="shared" si="1"/>
        <v>2850</v>
      </c>
      <c r="K25" s="32">
        <f t="shared" si="1"/>
        <v>17850</v>
      </c>
      <c r="L25" s="39">
        <f t="shared" si="1"/>
        <v>15000</v>
      </c>
      <c r="M25" s="6">
        <f t="shared" si="1"/>
        <v>2850</v>
      </c>
      <c r="N25" s="32">
        <f t="shared" si="1"/>
        <v>17850</v>
      </c>
      <c r="O25" s="62"/>
      <c r="P25" s="11" t="s">
        <v>11</v>
      </c>
      <c r="Q25" s="12"/>
      <c r="R25" s="12"/>
      <c r="S25" s="62"/>
      <c r="T25" s="62"/>
      <c r="U25" s="62"/>
      <c r="V25" s="62"/>
      <c r="W25" s="62"/>
      <c r="X25" s="62"/>
      <c r="Y25" s="62"/>
    </row>
    <row r="26" spans="1:25" x14ac:dyDescent="0.2">
      <c r="A26" s="5"/>
      <c r="B26" s="66" t="s">
        <v>25</v>
      </c>
      <c r="C26" s="108" t="s">
        <v>26</v>
      </c>
      <c r="D26" s="109"/>
      <c r="E26" s="109"/>
      <c r="F26" s="109"/>
      <c r="G26" s="109"/>
      <c r="H26" s="110"/>
      <c r="I26" s="39">
        <v>15000</v>
      </c>
      <c r="J26" s="6">
        <f t="shared" ref="J26:J31" si="2">I26*0.19</f>
        <v>2850</v>
      </c>
      <c r="K26" s="32">
        <f t="shared" ref="K26:K31" si="3">I26+J26</f>
        <v>17850</v>
      </c>
      <c r="L26" s="39">
        <v>15000</v>
      </c>
      <c r="M26" s="6">
        <f t="shared" ref="M26:M31" si="4">L26*0.19</f>
        <v>2850</v>
      </c>
      <c r="N26" s="32">
        <f t="shared" ref="N26:N31" si="5">L26+M26</f>
        <v>17850</v>
      </c>
      <c r="O26" s="62"/>
      <c r="P26" s="11"/>
      <c r="Q26" s="14"/>
      <c r="R26" s="12"/>
      <c r="S26" s="62"/>
      <c r="T26" s="62"/>
      <c r="U26" s="62"/>
      <c r="V26" s="62"/>
      <c r="W26" s="62"/>
      <c r="X26" s="62"/>
      <c r="Y26" s="62"/>
    </row>
    <row r="27" spans="1:25" x14ac:dyDescent="0.2">
      <c r="A27" s="5"/>
      <c r="B27" s="66" t="s">
        <v>27</v>
      </c>
      <c r="C27" s="108" t="s">
        <v>28</v>
      </c>
      <c r="D27" s="109"/>
      <c r="E27" s="109"/>
      <c r="F27" s="109"/>
      <c r="G27" s="109"/>
      <c r="H27" s="110"/>
      <c r="I27" s="39">
        <v>0</v>
      </c>
      <c r="J27" s="6">
        <f t="shared" si="2"/>
        <v>0</v>
      </c>
      <c r="K27" s="32">
        <f t="shared" si="3"/>
        <v>0</v>
      </c>
      <c r="L27" s="39">
        <v>0</v>
      </c>
      <c r="M27" s="6">
        <f t="shared" si="4"/>
        <v>0</v>
      </c>
      <c r="N27" s="32">
        <f t="shared" si="5"/>
        <v>0</v>
      </c>
      <c r="O27" s="62"/>
      <c r="P27" s="11"/>
      <c r="Q27" s="12"/>
      <c r="R27" s="12"/>
      <c r="S27" s="62"/>
      <c r="T27" s="62"/>
      <c r="U27" s="62"/>
      <c r="V27" s="62"/>
      <c r="W27" s="62"/>
      <c r="X27" s="62"/>
      <c r="Y27" s="62"/>
    </row>
    <row r="28" spans="1:25" x14ac:dyDescent="0.2">
      <c r="A28" s="5"/>
      <c r="B28" s="66" t="s">
        <v>29</v>
      </c>
      <c r="C28" s="108" t="s">
        <v>30</v>
      </c>
      <c r="D28" s="109"/>
      <c r="E28" s="109"/>
      <c r="F28" s="109"/>
      <c r="G28" s="109"/>
      <c r="H28" s="110"/>
      <c r="I28" s="39">
        <v>0</v>
      </c>
      <c r="J28" s="6">
        <f t="shared" si="2"/>
        <v>0</v>
      </c>
      <c r="K28" s="32">
        <f t="shared" si="3"/>
        <v>0</v>
      </c>
      <c r="L28" s="39">
        <v>0</v>
      </c>
      <c r="M28" s="6">
        <f t="shared" si="4"/>
        <v>0</v>
      </c>
      <c r="N28" s="32">
        <f t="shared" si="5"/>
        <v>0</v>
      </c>
      <c r="O28" s="62"/>
      <c r="P28" s="11"/>
      <c r="Q28" s="62"/>
      <c r="R28" s="62"/>
      <c r="S28" s="62"/>
      <c r="T28" s="62"/>
      <c r="U28" s="62"/>
      <c r="V28" s="62"/>
      <c r="W28" s="62"/>
      <c r="X28" s="62"/>
      <c r="Y28" s="62"/>
    </row>
    <row r="29" spans="1:25" x14ac:dyDescent="0.2">
      <c r="A29" s="5" t="s">
        <v>31</v>
      </c>
      <c r="B29" s="111" t="s">
        <v>32</v>
      </c>
      <c r="C29" s="111"/>
      <c r="D29" s="111"/>
      <c r="E29" s="111"/>
      <c r="F29" s="111"/>
      <c r="G29" s="111"/>
      <c r="H29" s="111"/>
      <c r="I29" s="39">
        <v>2000</v>
      </c>
      <c r="J29" s="6">
        <f t="shared" si="2"/>
        <v>380</v>
      </c>
      <c r="K29" s="32">
        <f t="shared" si="3"/>
        <v>2380</v>
      </c>
      <c r="L29" s="39">
        <v>2000</v>
      </c>
      <c r="M29" s="6">
        <f t="shared" si="4"/>
        <v>380</v>
      </c>
      <c r="N29" s="32">
        <f t="shared" si="5"/>
        <v>2380</v>
      </c>
      <c r="O29" s="62"/>
      <c r="P29" s="11" t="s">
        <v>11</v>
      </c>
      <c r="Q29" s="63"/>
      <c r="R29" s="62"/>
      <c r="S29" s="62"/>
      <c r="T29" s="64">
        <f>I25+I30+I35+3000</f>
        <v>31000</v>
      </c>
      <c r="U29" s="64">
        <f>T29-98000</f>
        <v>-67000</v>
      </c>
      <c r="V29" s="62"/>
      <c r="W29" s="62"/>
      <c r="X29" s="62"/>
      <c r="Y29" s="62"/>
    </row>
    <row r="30" spans="1:25" x14ac:dyDescent="0.2">
      <c r="A30" s="5" t="s">
        <v>33</v>
      </c>
      <c r="B30" s="105" t="s">
        <v>34</v>
      </c>
      <c r="C30" s="105"/>
      <c r="D30" s="105"/>
      <c r="E30" s="105"/>
      <c r="F30" s="105"/>
      <c r="G30" s="105"/>
      <c r="H30" s="105"/>
      <c r="I30" s="39">
        <v>5000</v>
      </c>
      <c r="J30" s="6">
        <f t="shared" si="2"/>
        <v>950</v>
      </c>
      <c r="K30" s="32">
        <f t="shared" si="3"/>
        <v>5950</v>
      </c>
      <c r="L30" s="39">
        <v>5000</v>
      </c>
      <c r="M30" s="6">
        <f t="shared" si="4"/>
        <v>950</v>
      </c>
      <c r="N30" s="32">
        <f t="shared" si="5"/>
        <v>5950</v>
      </c>
      <c r="O30" s="62"/>
      <c r="P30" s="11" t="s">
        <v>11</v>
      </c>
      <c r="Q30" s="63"/>
      <c r="R30" s="62"/>
      <c r="S30" s="62"/>
      <c r="T30" s="62"/>
      <c r="U30" s="62"/>
      <c r="V30" s="62"/>
      <c r="W30" s="62"/>
      <c r="X30" s="62"/>
      <c r="Y30" s="62"/>
    </row>
    <row r="31" spans="1:25" x14ac:dyDescent="0.2">
      <c r="A31" s="5" t="s">
        <v>35</v>
      </c>
      <c r="B31" s="105" t="s">
        <v>36</v>
      </c>
      <c r="C31" s="105"/>
      <c r="D31" s="105"/>
      <c r="E31" s="105"/>
      <c r="F31" s="105"/>
      <c r="G31" s="105"/>
      <c r="H31" s="105"/>
      <c r="I31" s="39">
        <v>0</v>
      </c>
      <c r="J31" s="6">
        <f t="shared" si="2"/>
        <v>0</v>
      </c>
      <c r="K31" s="32">
        <f t="shared" si="3"/>
        <v>0</v>
      </c>
      <c r="L31" s="39">
        <v>0</v>
      </c>
      <c r="M31" s="6">
        <f t="shared" si="4"/>
        <v>0</v>
      </c>
      <c r="N31" s="32">
        <f t="shared" si="5"/>
        <v>0</v>
      </c>
      <c r="O31" s="62"/>
      <c r="P31" s="11" t="s">
        <v>11</v>
      </c>
      <c r="Q31" s="63"/>
      <c r="R31" s="62"/>
      <c r="S31" s="62"/>
      <c r="T31" s="62"/>
      <c r="U31" s="62"/>
      <c r="V31" s="62"/>
      <c r="W31" s="62"/>
      <c r="X31" s="62"/>
      <c r="Y31" s="62"/>
    </row>
    <row r="32" spans="1:25" x14ac:dyDescent="0.2">
      <c r="A32" s="5" t="s">
        <v>37</v>
      </c>
      <c r="B32" s="105" t="s">
        <v>38</v>
      </c>
      <c r="C32" s="105"/>
      <c r="D32" s="105"/>
      <c r="E32" s="105"/>
      <c r="F32" s="105"/>
      <c r="G32" s="105"/>
      <c r="H32" s="105"/>
      <c r="I32" s="39">
        <f t="shared" ref="I32:N32" si="6">SUM(I33:I38)</f>
        <v>40000</v>
      </c>
      <c r="J32" s="6">
        <f t="shared" si="6"/>
        <v>7600</v>
      </c>
      <c r="K32" s="32">
        <f t="shared" si="6"/>
        <v>47600</v>
      </c>
      <c r="L32" s="39">
        <f t="shared" si="6"/>
        <v>40000</v>
      </c>
      <c r="M32" s="6">
        <f t="shared" si="6"/>
        <v>7600</v>
      </c>
      <c r="N32" s="32">
        <f t="shared" si="6"/>
        <v>47600</v>
      </c>
      <c r="O32" s="62"/>
      <c r="P32" s="11"/>
      <c r="Q32" s="16">
        <f>I32*100/I57</f>
        <v>3.0716631845140929</v>
      </c>
      <c r="R32" s="17" t="s">
        <v>39</v>
      </c>
      <c r="S32" s="62"/>
      <c r="T32" s="62"/>
      <c r="U32" s="62">
        <v>93000</v>
      </c>
      <c r="V32" s="64">
        <f>U32-U29</f>
        <v>160000</v>
      </c>
      <c r="W32" s="62"/>
      <c r="X32" s="62"/>
      <c r="Y32" s="62"/>
    </row>
    <row r="33" spans="1:28" x14ac:dyDescent="0.2">
      <c r="A33" s="5"/>
      <c r="B33" s="66" t="s">
        <v>40</v>
      </c>
      <c r="C33" s="108" t="s">
        <v>41</v>
      </c>
      <c r="D33" s="109"/>
      <c r="E33" s="109"/>
      <c r="F33" s="109"/>
      <c r="G33" s="109"/>
      <c r="H33" s="110"/>
      <c r="I33" s="39">
        <v>0</v>
      </c>
      <c r="J33" s="6">
        <f t="shared" ref="J33:J39" si="7">I33*0.19</f>
        <v>0</v>
      </c>
      <c r="K33" s="32">
        <f t="shared" ref="K33:K39" si="8">I33+J33</f>
        <v>0</v>
      </c>
      <c r="L33" s="39">
        <v>0</v>
      </c>
      <c r="M33" s="6">
        <f t="shared" ref="M33:M34" si="9">L33*0.19</f>
        <v>0</v>
      </c>
      <c r="N33" s="32">
        <f t="shared" ref="N33:N39" si="10">L33+M33</f>
        <v>0</v>
      </c>
      <c r="O33" s="62"/>
      <c r="P33" s="11" t="s">
        <v>11</v>
      </c>
      <c r="Q33" s="16"/>
      <c r="R33" s="17"/>
      <c r="S33" s="64"/>
      <c r="T33" s="18"/>
      <c r="U33" s="62"/>
      <c r="V33" s="62"/>
      <c r="W33" s="62"/>
      <c r="X33" s="62"/>
      <c r="Y33" s="62"/>
    </row>
    <row r="34" spans="1:28" x14ac:dyDescent="0.2">
      <c r="A34" s="5"/>
      <c r="B34" s="66" t="s">
        <v>42</v>
      </c>
      <c r="C34" s="108" t="s">
        <v>43</v>
      </c>
      <c r="D34" s="109"/>
      <c r="E34" s="109"/>
      <c r="F34" s="109"/>
      <c r="G34" s="109"/>
      <c r="H34" s="110"/>
      <c r="I34" s="39">
        <v>0</v>
      </c>
      <c r="J34" s="6">
        <f t="shared" si="7"/>
        <v>0</v>
      </c>
      <c r="K34" s="32">
        <f t="shared" si="8"/>
        <v>0</v>
      </c>
      <c r="L34" s="39">
        <v>0</v>
      </c>
      <c r="M34" s="6">
        <f t="shared" si="9"/>
        <v>0</v>
      </c>
      <c r="N34" s="32">
        <f t="shared" si="10"/>
        <v>0</v>
      </c>
      <c r="O34" s="62"/>
      <c r="P34" s="11" t="s">
        <v>11</v>
      </c>
      <c r="Q34" s="16"/>
      <c r="R34" s="19"/>
      <c r="S34" s="62"/>
      <c r="T34" s="18"/>
      <c r="U34" s="62"/>
      <c r="V34" s="62"/>
      <c r="W34" s="62"/>
      <c r="X34" s="62"/>
      <c r="Y34" s="62"/>
    </row>
    <row r="35" spans="1:28" x14ac:dyDescent="0.2">
      <c r="A35" s="5"/>
      <c r="B35" s="66" t="s">
        <v>44</v>
      </c>
      <c r="C35" s="112" t="s">
        <v>45</v>
      </c>
      <c r="D35" s="113"/>
      <c r="E35" s="113"/>
      <c r="F35" s="113"/>
      <c r="G35" s="113"/>
      <c r="H35" s="114"/>
      <c r="I35" s="39">
        <v>8000</v>
      </c>
      <c r="J35" s="6">
        <f>I35*0.19</f>
        <v>1520</v>
      </c>
      <c r="K35" s="32">
        <f t="shared" si="8"/>
        <v>9520</v>
      </c>
      <c r="L35" s="39">
        <v>8000</v>
      </c>
      <c r="M35" s="6">
        <f>L35*0.19</f>
        <v>1520</v>
      </c>
      <c r="N35" s="32">
        <f t="shared" si="10"/>
        <v>9520</v>
      </c>
      <c r="O35" s="62"/>
      <c r="P35" s="11" t="s">
        <v>11</v>
      </c>
      <c r="Q35" s="14"/>
      <c r="R35" s="36"/>
      <c r="S35" s="62"/>
      <c r="T35" s="18"/>
      <c r="U35" s="62"/>
      <c r="V35" s="62"/>
      <c r="W35" s="62"/>
      <c r="X35" s="62"/>
      <c r="Y35" s="62"/>
    </row>
    <row r="36" spans="1:28" x14ac:dyDescent="0.2">
      <c r="A36" s="5"/>
      <c r="B36" s="66" t="s">
        <v>46</v>
      </c>
      <c r="C36" s="112" t="s">
        <v>47</v>
      </c>
      <c r="D36" s="113"/>
      <c r="E36" s="113"/>
      <c r="F36" s="113"/>
      <c r="G36" s="113"/>
      <c r="H36" s="114"/>
      <c r="I36" s="39">
        <v>1500</v>
      </c>
      <c r="J36" s="6">
        <f t="shared" si="7"/>
        <v>285</v>
      </c>
      <c r="K36" s="32">
        <f t="shared" si="8"/>
        <v>1785</v>
      </c>
      <c r="L36" s="39">
        <v>1500</v>
      </c>
      <c r="M36" s="6">
        <f t="shared" ref="M36:M39" si="11">L36*0.19</f>
        <v>285</v>
      </c>
      <c r="N36" s="32">
        <f t="shared" si="10"/>
        <v>1785</v>
      </c>
      <c r="O36" s="62"/>
      <c r="P36" s="62" t="s">
        <v>21</v>
      </c>
      <c r="Q36" s="21"/>
      <c r="R36" s="36"/>
      <c r="S36" s="62"/>
      <c r="T36" s="18"/>
      <c r="U36" s="62"/>
      <c r="V36" s="62"/>
      <c r="X36" s="62"/>
      <c r="Y36" s="62"/>
    </row>
    <row r="37" spans="1:28" x14ac:dyDescent="0.2">
      <c r="A37" s="5"/>
      <c r="B37" s="66" t="s">
        <v>48</v>
      </c>
      <c r="C37" s="112" t="s">
        <v>49</v>
      </c>
      <c r="D37" s="113"/>
      <c r="E37" s="113"/>
      <c r="F37" s="113"/>
      <c r="G37" s="113"/>
      <c r="H37" s="114"/>
      <c r="I37" s="39">
        <v>3500</v>
      </c>
      <c r="J37" s="6">
        <f t="shared" si="7"/>
        <v>665</v>
      </c>
      <c r="K37" s="32">
        <f t="shared" si="8"/>
        <v>4165</v>
      </c>
      <c r="L37" s="39">
        <v>3500</v>
      </c>
      <c r="M37" s="6">
        <f t="shared" si="11"/>
        <v>665</v>
      </c>
      <c r="N37" s="32">
        <f t="shared" si="10"/>
        <v>4165</v>
      </c>
      <c r="O37" s="62"/>
      <c r="P37" s="62" t="s">
        <v>21</v>
      </c>
      <c r="Q37" s="16"/>
      <c r="R37" s="22"/>
      <c r="S37" s="62"/>
      <c r="T37" s="18"/>
      <c r="U37" s="62"/>
      <c r="V37" s="62"/>
      <c r="X37" s="62"/>
      <c r="Y37" s="62"/>
    </row>
    <row r="38" spans="1:28" x14ac:dyDescent="0.2">
      <c r="A38" s="5"/>
      <c r="B38" s="66" t="s">
        <v>50</v>
      </c>
      <c r="C38" s="108" t="s">
        <v>51</v>
      </c>
      <c r="D38" s="109"/>
      <c r="E38" s="109"/>
      <c r="F38" s="109"/>
      <c r="G38" s="109"/>
      <c r="H38" s="110"/>
      <c r="I38" s="39">
        <v>27000</v>
      </c>
      <c r="J38" s="6">
        <f t="shared" si="7"/>
        <v>5130</v>
      </c>
      <c r="K38" s="32">
        <f t="shared" si="8"/>
        <v>32130</v>
      </c>
      <c r="L38" s="39">
        <v>27000</v>
      </c>
      <c r="M38" s="6">
        <f t="shared" si="11"/>
        <v>5130</v>
      </c>
      <c r="N38" s="32">
        <f t="shared" si="10"/>
        <v>32130</v>
      </c>
      <c r="O38" s="62"/>
      <c r="P38" s="62" t="s">
        <v>21</v>
      </c>
      <c r="Q38" s="16"/>
      <c r="R38" s="17"/>
      <c r="S38" s="62"/>
      <c r="T38" s="62"/>
      <c r="U38" s="62"/>
      <c r="V38" s="62"/>
      <c r="W38" s="62"/>
      <c r="X38" s="62"/>
      <c r="Y38" s="62"/>
    </row>
    <row r="39" spans="1:28" ht="17.25" thickBot="1" x14ac:dyDescent="0.25">
      <c r="A39" s="5" t="s">
        <v>52</v>
      </c>
      <c r="B39" s="105" t="s">
        <v>53</v>
      </c>
      <c r="C39" s="105"/>
      <c r="D39" s="105"/>
      <c r="E39" s="105"/>
      <c r="F39" s="105"/>
      <c r="G39" s="105"/>
      <c r="H39" s="105"/>
      <c r="I39" s="39">
        <v>2000</v>
      </c>
      <c r="J39" s="6">
        <f t="shared" si="7"/>
        <v>380</v>
      </c>
      <c r="K39" s="32">
        <f t="shared" si="8"/>
        <v>2380</v>
      </c>
      <c r="L39" s="39">
        <v>2000</v>
      </c>
      <c r="M39" s="6">
        <f t="shared" si="11"/>
        <v>380</v>
      </c>
      <c r="N39" s="32">
        <f t="shared" si="10"/>
        <v>2380</v>
      </c>
      <c r="O39" s="62"/>
      <c r="P39" s="62" t="s">
        <v>11</v>
      </c>
      <c r="Q39" s="62"/>
      <c r="R39" s="62"/>
      <c r="S39" s="16">
        <f>Q32+Q40</f>
        <v>7.0648253243824133</v>
      </c>
      <c r="T39" s="17" t="s">
        <v>39</v>
      </c>
      <c r="U39" s="62" t="s">
        <v>122</v>
      </c>
      <c r="V39" s="62" t="s">
        <v>123</v>
      </c>
      <c r="W39" s="62"/>
      <c r="X39" s="62"/>
      <c r="Y39" s="62"/>
    </row>
    <row r="40" spans="1:28" ht="17.25" thickBot="1" x14ac:dyDescent="0.25">
      <c r="A40" s="5" t="s">
        <v>54</v>
      </c>
      <c r="B40" s="105" t="s">
        <v>55</v>
      </c>
      <c r="C40" s="105"/>
      <c r="D40" s="105"/>
      <c r="E40" s="105"/>
      <c r="F40" s="105"/>
      <c r="G40" s="105"/>
      <c r="H40" s="105"/>
      <c r="I40" s="39">
        <f>I42+I41</f>
        <v>52000</v>
      </c>
      <c r="J40" s="6">
        <f>SUM(J41:J42)</f>
        <v>9880</v>
      </c>
      <c r="K40" s="32">
        <f>SUM(K41:K42)</f>
        <v>61880</v>
      </c>
      <c r="L40" s="39">
        <f>L42+L41</f>
        <v>52000</v>
      </c>
      <c r="M40" s="6">
        <f>SUM(M41:M42)</f>
        <v>9880</v>
      </c>
      <c r="N40" s="32">
        <f>SUM(N41:N42)</f>
        <v>61880</v>
      </c>
      <c r="O40" s="62"/>
      <c r="P40" s="62" t="s">
        <v>11</v>
      </c>
      <c r="Q40" s="16">
        <f>I40*100/I57</f>
        <v>3.9931621398683208</v>
      </c>
      <c r="R40" s="17" t="s">
        <v>39</v>
      </c>
      <c r="S40" s="62"/>
      <c r="T40" s="62"/>
      <c r="U40" s="44"/>
      <c r="V40" s="45"/>
      <c r="W40" s="45"/>
      <c r="X40" s="45"/>
      <c r="Y40" s="45"/>
      <c r="Z40" s="46"/>
      <c r="AA40" s="46"/>
      <c r="AB40" s="47"/>
    </row>
    <row r="41" spans="1:28" ht="17.25" thickBot="1" x14ac:dyDescent="0.25">
      <c r="A41" s="5"/>
      <c r="B41" s="66" t="s">
        <v>56</v>
      </c>
      <c r="C41" s="108" t="s">
        <v>57</v>
      </c>
      <c r="D41" s="109"/>
      <c r="E41" s="109"/>
      <c r="F41" s="109"/>
      <c r="G41" s="109"/>
      <c r="H41" s="110"/>
      <c r="I41" s="39">
        <v>42000</v>
      </c>
      <c r="J41" s="6">
        <f t="shared" ref="J41:J47" si="12">I41*0.19</f>
        <v>7980</v>
      </c>
      <c r="K41" s="32">
        <f t="shared" ref="K41:K47" si="13">I41+J41</f>
        <v>49980</v>
      </c>
      <c r="L41" s="39">
        <v>42000</v>
      </c>
      <c r="M41" s="6">
        <f t="shared" ref="M41:M42" si="14">L41*0.19</f>
        <v>7980</v>
      </c>
      <c r="N41" s="32">
        <f t="shared" ref="N41:N42" si="15">L41+M41</f>
        <v>49980</v>
      </c>
      <c r="O41" s="62"/>
      <c r="P41" s="62"/>
      <c r="Q41" s="62"/>
      <c r="R41" s="62"/>
      <c r="S41" s="16"/>
      <c r="T41" s="17"/>
      <c r="U41" s="55">
        <f>I51</f>
        <v>1302226.1100000001</v>
      </c>
      <c r="V41" s="12">
        <f>U41*Z41</f>
        <v>1640804.8986000002</v>
      </c>
      <c r="W41" s="12"/>
      <c r="X41" s="12"/>
      <c r="Y41" s="12"/>
      <c r="Z41" s="54">
        <v>1.26</v>
      </c>
      <c r="AA41" s="48"/>
      <c r="AB41" s="49"/>
    </row>
    <row r="42" spans="1:28" x14ac:dyDescent="0.2">
      <c r="A42" s="5"/>
      <c r="B42" s="66" t="s">
        <v>58</v>
      </c>
      <c r="C42" s="108" t="s">
        <v>59</v>
      </c>
      <c r="D42" s="109"/>
      <c r="E42" s="109"/>
      <c r="F42" s="109"/>
      <c r="G42" s="109"/>
      <c r="H42" s="110"/>
      <c r="I42" s="39">
        <v>10000</v>
      </c>
      <c r="J42" s="6">
        <f t="shared" si="12"/>
        <v>1900</v>
      </c>
      <c r="K42" s="32">
        <f t="shared" si="13"/>
        <v>11900</v>
      </c>
      <c r="L42" s="39">
        <v>10000</v>
      </c>
      <c r="M42" s="6">
        <f t="shared" si="14"/>
        <v>1900</v>
      </c>
      <c r="N42" s="32">
        <f t="shared" si="15"/>
        <v>11900</v>
      </c>
      <c r="O42" s="62"/>
      <c r="P42" s="62"/>
      <c r="Q42" s="62"/>
      <c r="R42" s="62"/>
      <c r="S42" s="16"/>
      <c r="T42" s="17"/>
      <c r="U42" s="55">
        <f>I61</f>
        <v>9208.2900000000009</v>
      </c>
      <c r="V42" s="12">
        <f>U42*Z41</f>
        <v>11602.445400000001</v>
      </c>
      <c r="W42" s="12"/>
      <c r="X42" s="12"/>
      <c r="Y42" s="12"/>
      <c r="Z42" s="48"/>
      <c r="AA42" s="48"/>
      <c r="AB42" s="49"/>
    </row>
    <row r="43" spans="1:28" x14ac:dyDescent="0.2">
      <c r="A43" s="5" t="s">
        <v>60</v>
      </c>
      <c r="B43" s="105" t="s">
        <v>61</v>
      </c>
      <c r="C43" s="105"/>
      <c r="D43" s="105"/>
      <c r="E43" s="105"/>
      <c r="F43" s="105"/>
      <c r="G43" s="105"/>
      <c r="H43" s="105"/>
      <c r="I43" s="39">
        <f t="shared" ref="I43:N43" si="16">I44+I47</f>
        <v>33000</v>
      </c>
      <c r="J43" s="6">
        <f t="shared" si="16"/>
        <v>6270</v>
      </c>
      <c r="K43" s="32">
        <f t="shared" si="16"/>
        <v>39270</v>
      </c>
      <c r="L43" s="39">
        <f t="shared" si="16"/>
        <v>33000</v>
      </c>
      <c r="M43" s="6">
        <f t="shared" si="16"/>
        <v>6270</v>
      </c>
      <c r="N43" s="32">
        <f t="shared" si="16"/>
        <v>39270</v>
      </c>
      <c r="O43" s="62"/>
      <c r="P43" s="62" t="s">
        <v>11</v>
      </c>
      <c r="Q43" s="16">
        <f>I43/I51*100</f>
        <v>2.5341221272241268</v>
      </c>
      <c r="R43" s="17" t="s">
        <v>39</v>
      </c>
      <c r="S43" s="62"/>
      <c r="T43" s="62"/>
      <c r="U43" s="25"/>
      <c r="V43" s="50"/>
      <c r="W43" s="12"/>
      <c r="X43" s="12"/>
      <c r="Y43" s="12"/>
      <c r="Z43" s="48"/>
      <c r="AA43" s="48"/>
      <c r="AB43" s="49"/>
    </row>
    <row r="44" spans="1:28" x14ac:dyDescent="0.2">
      <c r="A44" s="5"/>
      <c r="B44" s="66" t="s">
        <v>62</v>
      </c>
      <c r="C44" s="108" t="s">
        <v>63</v>
      </c>
      <c r="D44" s="109"/>
      <c r="E44" s="109"/>
      <c r="F44" s="109"/>
      <c r="G44" s="109"/>
      <c r="H44" s="110"/>
      <c r="I44" s="39">
        <f t="shared" ref="I44:N44" si="17">SUM(I45:I46)</f>
        <v>8000</v>
      </c>
      <c r="J44" s="6">
        <f t="shared" si="17"/>
        <v>1520</v>
      </c>
      <c r="K44" s="32">
        <f t="shared" si="17"/>
        <v>9520</v>
      </c>
      <c r="L44" s="39">
        <f t="shared" si="17"/>
        <v>8000</v>
      </c>
      <c r="M44" s="6">
        <f t="shared" si="17"/>
        <v>1520</v>
      </c>
      <c r="N44" s="32">
        <f t="shared" si="17"/>
        <v>9520</v>
      </c>
      <c r="O44" s="62"/>
      <c r="P44" s="62"/>
      <c r="Q44" s="12"/>
      <c r="R44" s="12"/>
      <c r="S44" s="62"/>
      <c r="T44" s="62"/>
      <c r="U44" s="25"/>
      <c r="V44" s="50"/>
      <c r="W44" s="12"/>
      <c r="X44" s="12"/>
      <c r="Y44" s="12"/>
      <c r="Z44" s="48"/>
      <c r="AA44" s="48"/>
      <c r="AB44" s="49"/>
    </row>
    <row r="45" spans="1:28" x14ac:dyDescent="0.2">
      <c r="A45" s="5"/>
      <c r="B45" s="65"/>
      <c r="C45" s="66" t="s">
        <v>64</v>
      </c>
      <c r="D45" s="108" t="s">
        <v>65</v>
      </c>
      <c r="E45" s="109"/>
      <c r="F45" s="109"/>
      <c r="G45" s="109"/>
      <c r="H45" s="110"/>
      <c r="I45" s="39">
        <v>4000</v>
      </c>
      <c r="J45" s="6">
        <f t="shared" si="12"/>
        <v>760</v>
      </c>
      <c r="K45" s="32">
        <f t="shared" si="13"/>
        <v>4760</v>
      </c>
      <c r="L45" s="39">
        <v>4000</v>
      </c>
      <c r="M45" s="6">
        <f t="shared" ref="M45:M47" si="18">L45*0.19</f>
        <v>760</v>
      </c>
      <c r="N45" s="32">
        <f t="shared" ref="N45:N47" si="19">L45+M45</f>
        <v>4760</v>
      </c>
      <c r="O45" s="62"/>
      <c r="P45" s="62"/>
      <c r="Q45" s="18"/>
      <c r="R45" s="12"/>
      <c r="S45" s="62"/>
      <c r="T45" s="62"/>
      <c r="U45" s="25" t="s">
        <v>124</v>
      </c>
      <c r="V45" s="50"/>
      <c r="W45" s="12"/>
      <c r="X45" s="12"/>
      <c r="Y45" s="12"/>
      <c r="Z45" s="48"/>
      <c r="AA45" s="48"/>
      <c r="AB45" s="49"/>
    </row>
    <row r="46" spans="1:28" ht="51.75" customHeight="1" x14ac:dyDescent="0.2">
      <c r="A46" s="5"/>
      <c r="B46" s="65"/>
      <c r="C46" s="66" t="s">
        <v>66</v>
      </c>
      <c r="D46" s="112" t="s">
        <v>67</v>
      </c>
      <c r="E46" s="113"/>
      <c r="F46" s="113"/>
      <c r="G46" s="113"/>
      <c r="H46" s="114"/>
      <c r="I46" s="39">
        <v>4000</v>
      </c>
      <c r="J46" s="6">
        <f t="shared" si="12"/>
        <v>760</v>
      </c>
      <c r="K46" s="32">
        <f t="shared" si="13"/>
        <v>4760</v>
      </c>
      <c r="L46" s="39">
        <v>4000</v>
      </c>
      <c r="M46" s="6">
        <f t="shared" si="18"/>
        <v>760</v>
      </c>
      <c r="N46" s="32">
        <f t="shared" si="19"/>
        <v>4760</v>
      </c>
      <c r="O46" s="62"/>
      <c r="P46" s="62"/>
      <c r="Q46" s="18"/>
      <c r="R46" s="18"/>
      <c r="S46" s="63"/>
      <c r="T46" s="62"/>
      <c r="U46" s="55">
        <f>I69</f>
        <v>131224</v>
      </c>
      <c r="V46" s="50"/>
      <c r="W46" s="12"/>
      <c r="X46" s="12"/>
      <c r="Y46" s="12"/>
      <c r="Z46" s="48"/>
      <c r="AA46" s="48"/>
      <c r="AB46" s="49"/>
    </row>
    <row r="47" spans="1:28" x14ac:dyDescent="0.2">
      <c r="A47" s="5"/>
      <c r="B47" s="66" t="s">
        <v>68</v>
      </c>
      <c r="C47" s="108" t="s">
        <v>69</v>
      </c>
      <c r="D47" s="109"/>
      <c r="E47" s="109"/>
      <c r="F47" s="109"/>
      <c r="G47" s="109"/>
      <c r="H47" s="110"/>
      <c r="I47" s="39">
        <v>25000</v>
      </c>
      <c r="J47" s="6">
        <f t="shared" si="12"/>
        <v>4750</v>
      </c>
      <c r="K47" s="32">
        <f t="shared" si="13"/>
        <v>29750</v>
      </c>
      <c r="L47" s="39">
        <v>25000</v>
      </c>
      <c r="M47" s="6">
        <f t="shared" si="18"/>
        <v>4750</v>
      </c>
      <c r="N47" s="32">
        <f t="shared" si="19"/>
        <v>29750</v>
      </c>
      <c r="O47" s="64"/>
      <c r="P47" s="64"/>
      <c r="Q47" s="18"/>
      <c r="R47" s="12"/>
      <c r="S47" s="62"/>
      <c r="T47" s="62"/>
      <c r="U47" s="25" t="s">
        <v>125</v>
      </c>
      <c r="V47" s="50"/>
      <c r="W47" s="12"/>
      <c r="X47" s="12"/>
      <c r="Y47" s="12"/>
      <c r="Z47" s="48"/>
      <c r="AA47" s="48"/>
      <c r="AB47" s="49"/>
    </row>
    <row r="48" spans="1:28" ht="17.25" x14ac:dyDescent="0.2">
      <c r="A48" s="106" t="s">
        <v>70</v>
      </c>
      <c r="B48" s="107"/>
      <c r="C48" s="107"/>
      <c r="D48" s="107"/>
      <c r="E48" s="107"/>
      <c r="F48" s="107"/>
      <c r="G48" s="107"/>
      <c r="H48" s="107"/>
      <c r="I48" s="6">
        <f t="shared" ref="I48:N48" si="20">I25+I29+I30+I31+I32+I39+I40+I43</f>
        <v>149000</v>
      </c>
      <c r="J48" s="6">
        <f t="shared" si="20"/>
        <v>28310</v>
      </c>
      <c r="K48" s="32">
        <f t="shared" si="20"/>
        <v>177310</v>
      </c>
      <c r="L48" s="6">
        <f t="shared" si="20"/>
        <v>149000</v>
      </c>
      <c r="M48" s="6">
        <f t="shared" si="20"/>
        <v>28310</v>
      </c>
      <c r="N48" s="32">
        <f t="shared" si="20"/>
        <v>177310</v>
      </c>
      <c r="O48" s="62"/>
      <c r="P48" s="64"/>
      <c r="Q48" s="33" t="e">
        <f>I48/#REF!*100</f>
        <v>#REF!</v>
      </c>
      <c r="R48" s="36" t="s">
        <v>39</v>
      </c>
      <c r="S48" s="62" t="s">
        <v>117</v>
      </c>
      <c r="T48" s="62"/>
      <c r="U48" s="55">
        <f>V41-U41</f>
        <v>338578.78860000009</v>
      </c>
      <c r="V48" s="14">
        <f>U48+U49</f>
        <v>340972.94400000008</v>
      </c>
      <c r="W48" s="12"/>
      <c r="X48" s="12"/>
      <c r="Y48" s="12"/>
      <c r="Z48" s="48"/>
      <c r="AA48" s="48"/>
      <c r="AB48" s="49"/>
    </row>
    <row r="49" spans="1:28" ht="17.25" thickBot="1" x14ac:dyDescent="0.25">
      <c r="A49" s="91" t="s">
        <v>71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62"/>
      <c r="P49" s="62"/>
      <c r="Q49" s="12"/>
      <c r="R49" s="12"/>
      <c r="S49" s="62"/>
      <c r="T49" s="62"/>
      <c r="U49" s="56">
        <f>V42-U42</f>
        <v>2394.1553999999996</v>
      </c>
      <c r="V49" s="51"/>
      <c r="W49" s="51"/>
      <c r="X49" s="51"/>
      <c r="Y49" s="51"/>
      <c r="Z49" s="52"/>
      <c r="AA49" s="52"/>
      <c r="AB49" s="53"/>
    </row>
    <row r="50" spans="1:28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8" x14ac:dyDescent="0.2">
      <c r="A51" s="5" t="s">
        <v>72</v>
      </c>
      <c r="B51" s="105" t="s">
        <v>73</v>
      </c>
      <c r="C51" s="105"/>
      <c r="D51" s="105"/>
      <c r="E51" s="105"/>
      <c r="F51" s="105"/>
      <c r="G51" s="105"/>
      <c r="H51" s="105"/>
      <c r="I51" s="6">
        <v>1302226.1100000001</v>
      </c>
      <c r="J51" s="6">
        <f t="shared" ref="J51" si="21">I51*0.19</f>
        <v>247422.96090000003</v>
      </c>
      <c r="K51" s="8">
        <f t="shared" ref="K51:K56" si="22">I51+J51</f>
        <v>1549649.0709000002</v>
      </c>
      <c r="L51" s="6">
        <v>1640804.9</v>
      </c>
      <c r="M51" s="6">
        <f t="shared" ref="M51" si="23">L51*0.19</f>
        <v>311752.93099999998</v>
      </c>
      <c r="N51" s="8">
        <f t="shared" ref="N51:N56" si="24">L51+M51</f>
        <v>1952557.8309999998</v>
      </c>
      <c r="O51" s="62"/>
      <c r="P51" s="62" t="s">
        <v>21</v>
      </c>
      <c r="Q51" s="62"/>
      <c r="R51" s="62"/>
      <c r="S51" s="62"/>
      <c r="T51" s="62"/>
      <c r="U51" s="62"/>
      <c r="V51" s="62"/>
      <c r="W51" s="62"/>
      <c r="X51" s="62"/>
      <c r="Y51" s="62"/>
    </row>
    <row r="52" spans="1:28" x14ac:dyDescent="0.2">
      <c r="A52" s="5" t="s">
        <v>74</v>
      </c>
      <c r="B52" s="105" t="s">
        <v>75</v>
      </c>
      <c r="C52" s="105"/>
      <c r="D52" s="105"/>
      <c r="E52" s="105"/>
      <c r="F52" s="105"/>
      <c r="G52" s="105"/>
      <c r="H52" s="105"/>
      <c r="I52" s="6">
        <v>0</v>
      </c>
      <c r="J52" s="6">
        <f>I52*0.19</f>
        <v>0</v>
      </c>
      <c r="K52" s="8">
        <f t="shared" si="22"/>
        <v>0</v>
      </c>
      <c r="L52" s="6">
        <v>0</v>
      </c>
      <c r="M52" s="6">
        <f>L52*0.19</f>
        <v>0</v>
      </c>
      <c r="N52" s="8">
        <f t="shared" si="24"/>
        <v>0</v>
      </c>
      <c r="O52" s="62"/>
      <c r="P52" s="62"/>
      <c r="Q52" s="62"/>
      <c r="R52" s="62"/>
      <c r="S52" s="12"/>
      <c r="T52" s="12"/>
      <c r="U52" s="12"/>
      <c r="V52" s="12"/>
      <c r="W52" s="12"/>
      <c r="X52" s="62"/>
      <c r="Y52" s="62"/>
    </row>
    <row r="53" spans="1:28" x14ac:dyDescent="0.2">
      <c r="A53" s="5" t="s">
        <v>76</v>
      </c>
      <c r="B53" s="105" t="s">
        <v>77</v>
      </c>
      <c r="C53" s="105"/>
      <c r="D53" s="105"/>
      <c r="E53" s="105"/>
      <c r="F53" s="105"/>
      <c r="G53" s="105"/>
      <c r="H53" s="105"/>
      <c r="I53" s="6">
        <v>0</v>
      </c>
      <c r="J53" s="6">
        <f>I53*0.19</f>
        <v>0</v>
      </c>
      <c r="K53" s="8">
        <f t="shared" si="22"/>
        <v>0</v>
      </c>
      <c r="L53" s="6">
        <v>0</v>
      </c>
      <c r="M53" s="6">
        <f>L53*0.19</f>
        <v>0</v>
      </c>
      <c r="N53" s="8">
        <f t="shared" si="24"/>
        <v>0</v>
      </c>
      <c r="O53" s="62"/>
      <c r="P53" s="62"/>
      <c r="Q53" s="62"/>
      <c r="R53" s="62"/>
      <c r="S53" s="12"/>
      <c r="T53" s="12"/>
      <c r="U53" s="18"/>
      <c r="V53" s="12"/>
      <c r="W53" s="12"/>
      <c r="X53" s="62"/>
      <c r="Y53" s="62"/>
    </row>
    <row r="54" spans="1:28" x14ac:dyDescent="0.2">
      <c r="A54" s="5" t="s">
        <v>78</v>
      </c>
      <c r="B54" s="111" t="s">
        <v>79</v>
      </c>
      <c r="C54" s="111"/>
      <c r="D54" s="111"/>
      <c r="E54" s="111"/>
      <c r="F54" s="111"/>
      <c r="G54" s="111"/>
      <c r="H54" s="111"/>
      <c r="I54" s="6">
        <v>0</v>
      </c>
      <c r="J54" s="6">
        <f>I54*0.19</f>
        <v>0</v>
      </c>
      <c r="K54" s="8">
        <f t="shared" si="22"/>
        <v>0</v>
      </c>
      <c r="L54" s="6">
        <v>0</v>
      </c>
      <c r="M54" s="6">
        <f>L54*0.19</f>
        <v>0</v>
      </c>
      <c r="N54" s="8">
        <f t="shared" si="24"/>
        <v>0</v>
      </c>
      <c r="O54" s="62"/>
      <c r="P54" s="62"/>
      <c r="Q54" s="62"/>
      <c r="R54" s="62"/>
      <c r="S54" s="12"/>
      <c r="T54" s="12"/>
      <c r="U54" s="12"/>
      <c r="V54" s="12"/>
      <c r="W54" s="12"/>
      <c r="X54" s="62"/>
      <c r="Y54" s="62"/>
    </row>
    <row r="55" spans="1:28" x14ac:dyDescent="0.2">
      <c r="A55" s="5" t="s">
        <v>80</v>
      </c>
      <c r="B55" s="105" t="s">
        <v>81</v>
      </c>
      <c r="C55" s="105"/>
      <c r="D55" s="105"/>
      <c r="E55" s="105"/>
      <c r="F55" s="105"/>
      <c r="G55" s="105"/>
      <c r="H55" s="105"/>
      <c r="I55" s="6">
        <v>0</v>
      </c>
      <c r="J55" s="6">
        <f>I55*0.19</f>
        <v>0</v>
      </c>
      <c r="K55" s="8">
        <f t="shared" si="22"/>
        <v>0</v>
      </c>
      <c r="L55" s="6">
        <v>0</v>
      </c>
      <c r="M55" s="6">
        <f>L55*0.19</f>
        <v>0</v>
      </c>
      <c r="N55" s="8">
        <f t="shared" si="24"/>
        <v>0</v>
      </c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8" x14ac:dyDescent="0.2">
      <c r="A56" s="5" t="s">
        <v>82</v>
      </c>
      <c r="B56" s="105" t="s">
        <v>83</v>
      </c>
      <c r="C56" s="105"/>
      <c r="D56" s="105"/>
      <c r="E56" s="105"/>
      <c r="F56" s="105"/>
      <c r="G56" s="105"/>
      <c r="H56" s="105"/>
      <c r="I56" s="6">
        <v>0</v>
      </c>
      <c r="J56" s="6">
        <f>I56*0.19</f>
        <v>0</v>
      </c>
      <c r="K56" s="8">
        <f t="shared" si="22"/>
        <v>0</v>
      </c>
      <c r="L56" s="6">
        <v>0</v>
      </c>
      <c r="M56" s="6">
        <f>L56*0.19</f>
        <v>0</v>
      </c>
      <c r="N56" s="8">
        <f t="shared" si="24"/>
        <v>0</v>
      </c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18"/>
    </row>
    <row r="57" spans="1:28" ht="17.25" x14ac:dyDescent="0.2">
      <c r="A57" s="106" t="s">
        <v>84</v>
      </c>
      <c r="B57" s="107"/>
      <c r="C57" s="107"/>
      <c r="D57" s="107"/>
      <c r="E57" s="107"/>
      <c r="F57" s="107"/>
      <c r="G57" s="107"/>
      <c r="H57" s="107"/>
      <c r="I57" s="6">
        <f t="shared" ref="I57:N57" si="25">I51+I52+I53+I54+I55+I56</f>
        <v>1302226.1100000001</v>
      </c>
      <c r="J57" s="6">
        <f t="shared" si="25"/>
        <v>247422.96090000003</v>
      </c>
      <c r="K57" s="8">
        <f t="shared" si="25"/>
        <v>1549649.0709000002</v>
      </c>
      <c r="L57" s="6">
        <f t="shared" si="25"/>
        <v>1640804.9</v>
      </c>
      <c r="M57" s="6">
        <f t="shared" si="25"/>
        <v>311752.93099999998</v>
      </c>
      <c r="N57" s="8">
        <f t="shared" si="25"/>
        <v>1952557.8309999998</v>
      </c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8" x14ac:dyDescent="0.2">
      <c r="A58" s="91" t="s">
        <v>85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3"/>
    </row>
    <row r="59" spans="1:28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8" x14ac:dyDescent="0.2">
      <c r="A60" s="5" t="s">
        <v>86</v>
      </c>
      <c r="B60" s="105" t="s">
        <v>87</v>
      </c>
      <c r="C60" s="105"/>
      <c r="D60" s="105"/>
      <c r="E60" s="105"/>
      <c r="F60" s="105"/>
      <c r="G60" s="105"/>
      <c r="H60" s="105"/>
      <c r="I60" s="6">
        <f t="shared" ref="I60:N60" si="26">SUM(I61:I62)</f>
        <v>9208.2900000000009</v>
      </c>
      <c r="J60" s="6">
        <f t="shared" si="26"/>
        <v>1749.5751000000002</v>
      </c>
      <c r="K60" s="32">
        <f t="shared" si="26"/>
        <v>10957.865100000001</v>
      </c>
      <c r="L60" s="6">
        <f t="shared" si="26"/>
        <v>11602.45</v>
      </c>
      <c r="M60" s="6">
        <f t="shared" si="26"/>
        <v>2204.4655000000002</v>
      </c>
      <c r="N60" s="32">
        <f t="shared" si="26"/>
        <v>13806.915500000001</v>
      </c>
      <c r="O60" s="62"/>
      <c r="P60" s="62"/>
      <c r="Q60" s="16">
        <f>I60*100/I57</f>
        <v>0.70711913463323206</v>
      </c>
      <c r="R60" s="36" t="s">
        <v>39</v>
      </c>
      <c r="S60" s="62"/>
      <c r="T60" s="64"/>
      <c r="U60" s="62"/>
      <c r="V60" s="62"/>
      <c r="W60" s="62"/>
      <c r="X60" s="62"/>
      <c r="Y60" s="62"/>
    </row>
    <row r="61" spans="1:28" x14ac:dyDescent="0.2">
      <c r="A61" s="5"/>
      <c r="B61" s="66" t="s">
        <v>88</v>
      </c>
      <c r="C61" s="105" t="s">
        <v>89</v>
      </c>
      <c r="D61" s="105"/>
      <c r="E61" s="105"/>
      <c r="F61" s="105"/>
      <c r="G61" s="105"/>
      <c r="H61" s="105"/>
      <c r="I61" s="6">
        <v>9208.2900000000009</v>
      </c>
      <c r="J61" s="6">
        <f>I61*0.19</f>
        <v>1749.5751000000002</v>
      </c>
      <c r="K61" s="32">
        <f>I61+J61</f>
        <v>10957.865100000001</v>
      </c>
      <c r="L61" s="6">
        <v>11602.45</v>
      </c>
      <c r="M61" s="6">
        <f>L61*0.19</f>
        <v>2204.4655000000002</v>
      </c>
      <c r="N61" s="32">
        <f>L61+M61</f>
        <v>13806.915500000001</v>
      </c>
      <c r="O61" s="62"/>
      <c r="P61" s="62" t="s">
        <v>21</v>
      </c>
      <c r="Q61" s="62"/>
      <c r="R61" s="62"/>
      <c r="S61" s="62"/>
      <c r="T61" s="62"/>
      <c r="U61" s="62"/>
      <c r="V61" s="62"/>
      <c r="W61" s="62"/>
      <c r="X61" s="62"/>
      <c r="Y61" s="62"/>
    </row>
    <row r="62" spans="1:28" x14ac:dyDescent="0.2">
      <c r="A62" s="5"/>
      <c r="B62" s="66" t="s">
        <v>90</v>
      </c>
      <c r="C62" s="105" t="s">
        <v>91</v>
      </c>
      <c r="D62" s="105"/>
      <c r="E62" s="105"/>
      <c r="F62" s="105"/>
      <c r="G62" s="105"/>
      <c r="H62" s="105"/>
      <c r="I62" s="6">
        <f>I57*0%</f>
        <v>0</v>
      </c>
      <c r="J62" s="6">
        <f>I62*0.19</f>
        <v>0</v>
      </c>
      <c r="K62" s="32">
        <f>I62+J62</f>
        <v>0</v>
      </c>
      <c r="L62" s="6">
        <f>L57*0%</f>
        <v>0</v>
      </c>
      <c r="M62" s="6">
        <f>L62*0.19</f>
        <v>0</v>
      </c>
      <c r="N62" s="32">
        <f>L62+M62</f>
        <v>0</v>
      </c>
      <c r="O62" s="62"/>
      <c r="P62" s="62" t="s">
        <v>11</v>
      </c>
      <c r="Q62" s="62"/>
      <c r="R62" s="62"/>
      <c r="S62" s="64" t="e">
        <f>K60-S77</f>
        <v>#REF!</v>
      </c>
      <c r="T62" s="62"/>
      <c r="U62" s="62"/>
      <c r="V62" s="62"/>
      <c r="W62" s="62"/>
      <c r="X62" s="62"/>
      <c r="Y62" s="62"/>
    </row>
    <row r="63" spans="1:28" x14ac:dyDescent="0.2">
      <c r="A63" s="5" t="s">
        <v>92</v>
      </c>
      <c r="B63" s="105" t="s">
        <v>93</v>
      </c>
      <c r="C63" s="105"/>
      <c r="D63" s="105"/>
      <c r="E63" s="105"/>
      <c r="F63" s="105"/>
      <c r="G63" s="105"/>
      <c r="H63" s="105"/>
      <c r="I63" s="6">
        <f t="shared" ref="I63:N63" si="27">SUM(I64:I68)</f>
        <v>18409.688399999999</v>
      </c>
      <c r="J63" s="6">
        <f t="shared" si="27"/>
        <v>0</v>
      </c>
      <c r="K63" s="32">
        <f t="shared" si="27"/>
        <v>18409.688399999999</v>
      </c>
      <c r="L63" s="6">
        <f t="shared" si="27"/>
        <v>22160.39085</v>
      </c>
      <c r="M63" s="6">
        <f t="shared" si="27"/>
        <v>0</v>
      </c>
      <c r="N63" s="32">
        <f t="shared" si="27"/>
        <v>22160.39085</v>
      </c>
      <c r="O63" s="62"/>
      <c r="P63" s="62" t="s">
        <v>11</v>
      </c>
      <c r="Q63" s="62"/>
      <c r="R63" s="62"/>
      <c r="S63" s="62"/>
      <c r="T63" s="62"/>
      <c r="U63" s="62"/>
      <c r="V63" s="62"/>
      <c r="W63" s="62"/>
      <c r="X63" s="62"/>
      <c r="Y63" s="62"/>
    </row>
    <row r="64" spans="1:28" x14ac:dyDescent="0.2">
      <c r="A64" s="24"/>
      <c r="B64" s="66" t="s">
        <v>94</v>
      </c>
      <c r="C64" s="105" t="s">
        <v>95</v>
      </c>
      <c r="D64" s="105"/>
      <c r="E64" s="105"/>
      <c r="F64" s="105"/>
      <c r="G64" s="105"/>
      <c r="H64" s="105"/>
      <c r="I64" s="6">
        <v>0</v>
      </c>
      <c r="J64" s="6">
        <f>I64*0</f>
        <v>0</v>
      </c>
      <c r="K64" s="32">
        <f t="shared" ref="K64:K70" si="28">I64+J64</f>
        <v>0</v>
      </c>
      <c r="L64" s="6">
        <v>0</v>
      </c>
      <c r="M64" s="6">
        <f>L64*0</f>
        <v>0</v>
      </c>
      <c r="N64" s="32">
        <f t="shared" ref="N64:N68" si="29">L64+M64</f>
        <v>0</v>
      </c>
      <c r="O64" s="62"/>
      <c r="P64" s="62"/>
      <c r="Q64" s="62"/>
      <c r="R64" s="62"/>
      <c r="S64" s="62" t="e">
        <f>S62/1.19</f>
        <v>#REF!</v>
      </c>
      <c r="T64" s="62"/>
      <c r="U64" s="62"/>
      <c r="V64" s="62"/>
      <c r="W64" s="62"/>
      <c r="X64" s="62"/>
      <c r="Y64" s="62"/>
    </row>
    <row r="65" spans="1:25" x14ac:dyDescent="0.2">
      <c r="A65" s="25"/>
      <c r="B65" s="66" t="s">
        <v>96</v>
      </c>
      <c r="C65" s="105" t="s">
        <v>97</v>
      </c>
      <c r="D65" s="105"/>
      <c r="E65" s="105"/>
      <c r="F65" s="105"/>
      <c r="G65" s="105"/>
      <c r="H65" s="105"/>
      <c r="I65" s="6">
        <f>0.5%*I78</f>
        <v>6557.1720000000005</v>
      </c>
      <c r="J65" s="6">
        <f>I65*0</f>
        <v>0</v>
      </c>
      <c r="K65" s="32">
        <f t="shared" si="28"/>
        <v>6557.1720000000005</v>
      </c>
      <c r="L65" s="6">
        <f>0.5%*L78</f>
        <v>8262.0367499999993</v>
      </c>
      <c r="M65" s="6">
        <f>L65*0</f>
        <v>0</v>
      </c>
      <c r="N65" s="32">
        <f t="shared" si="29"/>
        <v>8262.0367499999993</v>
      </c>
      <c r="O65" s="62"/>
      <c r="P65" s="62"/>
      <c r="Q65" s="64"/>
      <c r="R65" s="62"/>
      <c r="S65" s="62"/>
      <c r="T65" s="62"/>
      <c r="U65" s="62"/>
      <c r="V65" s="62"/>
      <c r="W65" s="62"/>
      <c r="X65" s="62"/>
      <c r="Y65" s="62"/>
    </row>
    <row r="66" spans="1:25" x14ac:dyDescent="0.2">
      <c r="A66" s="25"/>
      <c r="B66" s="66" t="s">
        <v>98</v>
      </c>
      <c r="C66" s="111" t="s">
        <v>99</v>
      </c>
      <c r="D66" s="111"/>
      <c r="E66" s="111"/>
      <c r="F66" s="111"/>
      <c r="G66" s="111"/>
      <c r="H66" s="111"/>
      <c r="I66" s="6">
        <f>0.1%*I78</f>
        <v>1311.4344000000001</v>
      </c>
      <c r="J66" s="6">
        <f>I66*0</f>
        <v>0</v>
      </c>
      <c r="K66" s="32">
        <f t="shared" si="28"/>
        <v>1311.4344000000001</v>
      </c>
      <c r="L66" s="6">
        <f>0.1%*L78</f>
        <v>1652.40735</v>
      </c>
      <c r="M66" s="6">
        <f>L66*0</f>
        <v>0</v>
      </c>
      <c r="N66" s="32">
        <f t="shared" si="29"/>
        <v>1652.40735</v>
      </c>
      <c r="O66" s="26">
        <v>1E-3</v>
      </c>
      <c r="P66" s="62"/>
      <c r="Q66" s="62"/>
      <c r="R66" s="62"/>
      <c r="S66" s="62">
        <v>11357.02</v>
      </c>
      <c r="T66" s="62"/>
      <c r="U66" s="62"/>
      <c r="V66" s="62"/>
      <c r="W66" s="62"/>
      <c r="X66" s="62"/>
      <c r="Y66" s="62"/>
    </row>
    <row r="67" spans="1:25" x14ac:dyDescent="0.2">
      <c r="A67" s="25"/>
      <c r="B67" s="66" t="s">
        <v>100</v>
      </c>
      <c r="C67" s="105" t="s">
        <v>101</v>
      </c>
      <c r="D67" s="105"/>
      <c r="E67" s="105"/>
      <c r="F67" s="105"/>
      <c r="G67" s="105"/>
      <c r="H67" s="105"/>
      <c r="I67" s="6">
        <f>0.5%*I78</f>
        <v>6557.1720000000005</v>
      </c>
      <c r="J67" s="6">
        <f>I67*0</f>
        <v>0</v>
      </c>
      <c r="K67" s="32">
        <f t="shared" si="28"/>
        <v>6557.1720000000005</v>
      </c>
      <c r="L67" s="6">
        <f>0.5%*L78</f>
        <v>8262.0367499999993</v>
      </c>
      <c r="M67" s="6">
        <f>L67*0</f>
        <v>0</v>
      </c>
      <c r="N67" s="32">
        <f t="shared" si="29"/>
        <v>8262.0367499999993</v>
      </c>
      <c r="O67" s="26">
        <v>5.0000000000000001E-3</v>
      </c>
      <c r="P67" s="62"/>
      <c r="Q67" s="62"/>
      <c r="R67" s="62"/>
      <c r="S67" s="62"/>
      <c r="T67" s="62"/>
      <c r="U67" s="62"/>
      <c r="V67" s="62"/>
      <c r="W67" s="62"/>
      <c r="X67" s="62"/>
      <c r="Y67" s="62"/>
    </row>
    <row r="68" spans="1:25" x14ac:dyDescent="0.2">
      <c r="A68" s="25"/>
      <c r="B68" s="66" t="s">
        <v>102</v>
      </c>
      <c r="C68" s="111" t="s">
        <v>103</v>
      </c>
      <c r="D68" s="111"/>
      <c r="E68" s="111"/>
      <c r="F68" s="111"/>
      <c r="G68" s="111"/>
      <c r="H68" s="111"/>
      <c r="I68" s="6">
        <v>3983.91</v>
      </c>
      <c r="J68" s="6">
        <f>I68*0</f>
        <v>0</v>
      </c>
      <c r="K68" s="32">
        <f t="shared" si="28"/>
        <v>3983.91</v>
      </c>
      <c r="L68" s="6">
        <v>3983.91</v>
      </c>
      <c r="M68" s="6">
        <f>L68*0</f>
        <v>0</v>
      </c>
      <c r="N68" s="32">
        <f t="shared" si="29"/>
        <v>3983.91</v>
      </c>
      <c r="O68" s="62"/>
      <c r="P68" s="62"/>
      <c r="Q68" s="62"/>
      <c r="R68" s="64"/>
      <c r="S68" s="62"/>
      <c r="T68" s="62"/>
      <c r="U68" s="62"/>
      <c r="V68" s="62">
        <f>K69/1.19</f>
        <v>131224</v>
      </c>
      <c r="W68" s="62"/>
      <c r="X68" s="62"/>
      <c r="Y68" s="62"/>
    </row>
    <row r="69" spans="1:25" x14ac:dyDescent="0.2">
      <c r="A69" s="5" t="s">
        <v>104</v>
      </c>
      <c r="B69" s="105" t="s">
        <v>105</v>
      </c>
      <c r="C69" s="105"/>
      <c r="D69" s="105"/>
      <c r="E69" s="105"/>
      <c r="F69" s="105"/>
      <c r="G69" s="105"/>
      <c r="H69" s="105"/>
      <c r="I69" s="40">
        <v>131224</v>
      </c>
      <c r="J69" s="6">
        <f>I69*0.19</f>
        <v>24932.560000000001</v>
      </c>
      <c r="K69" s="32">
        <f>I69+J69</f>
        <v>156156.56</v>
      </c>
      <c r="L69" s="40">
        <v>0</v>
      </c>
      <c r="M69" s="6">
        <f>L69*0.19</f>
        <v>0</v>
      </c>
      <c r="N69" s="32">
        <f>L69+M69</f>
        <v>0</v>
      </c>
      <c r="O69" s="27"/>
      <c r="P69" s="62" t="s">
        <v>21</v>
      </c>
      <c r="Q69" s="16">
        <f>I69*100/(I48+I57)</f>
        <v>9.0422849406974901</v>
      </c>
      <c r="R69" s="36" t="s">
        <v>39</v>
      </c>
      <c r="S69" s="62"/>
      <c r="T69" s="62"/>
      <c r="U69" s="62"/>
      <c r="V69" s="64">
        <f>K69+21224.84</f>
        <v>177381.4</v>
      </c>
      <c r="W69" s="62"/>
      <c r="X69" s="62"/>
      <c r="Y69" s="62"/>
    </row>
    <row r="70" spans="1:25" x14ac:dyDescent="0.2">
      <c r="A70" s="5" t="s">
        <v>106</v>
      </c>
      <c r="B70" s="105" t="s">
        <v>107</v>
      </c>
      <c r="C70" s="105"/>
      <c r="D70" s="105"/>
      <c r="E70" s="105"/>
      <c r="F70" s="105"/>
      <c r="G70" s="105"/>
      <c r="H70" s="105"/>
      <c r="I70" s="40">
        <v>3400</v>
      </c>
      <c r="J70" s="6">
        <f>I70*0.19</f>
        <v>646</v>
      </c>
      <c r="K70" s="32">
        <f t="shared" si="28"/>
        <v>4046</v>
      </c>
      <c r="L70" s="40">
        <v>3400</v>
      </c>
      <c r="M70" s="6">
        <f>L70*0.19</f>
        <v>646</v>
      </c>
      <c r="N70" s="32">
        <f t="shared" ref="N70" si="30">L70+M70</f>
        <v>4046</v>
      </c>
      <c r="O70" s="62"/>
      <c r="P70" s="62" t="s">
        <v>21</v>
      </c>
      <c r="Q70" s="62"/>
      <c r="R70" s="62"/>
      <c r="S70" s="62">
        <f>I77*0.01</f>
        <v>16134.680884000001</v>
      </c>
      <c r="T70" s="64">
        <f>K69+T73</f>
        <v>10362475.375600001</v>
      </c>
      <c r="U70" s="62"/>
      <c r="V70" s="62">
        <f>V69/1.19</f>
        <v>149060</v>
      </c>
      <c r="W70" s="62"/>
      <c r="X70" s="62"/>
      <c r="Y70" s="62"/>
    </row>
    <row r="71" spans="1:25" ht="17.25" x14ac:dyDescent="0.2">
      <c r="A71" s="106" t="s">
        <v>108</v>
      </c>
      <c r="B71" s="107"/>
      <c r="C71" s="107"/>
      <c r="D71" s="107"/>
      <c r="E71" s="107"/>
      <c r="F71" s="107"/>
      <c r="G71" s="107"/>
      <c r="H71" s="107"/>
      <c r="I71" s="6">
        <f t="shared" ref="I71:N71" si="31">I60+I63+I69+I70</f>
        <v>162241.97839999999</v>
      </c>
      <c r="J71" s="6">
        <f t="shared" si="31"/>
        <v>27328.135100000003</v>
      </c>
      <c r="K71" s="32">
        <f t="shared" si="31"/>
        <v>189570.11350000001</v>
      </c>
      <c r="L71" s="6">
        <f t="shared" si="31"/>
        <v>37162.840850000001</v>
      </c>
      <c r="M71" s="6">
        <f t="shared" si="31"/>
        <v>2850.4655000000002</v>
      </c>
      <c r="N71" s="32">
        <f t="shared" si="31"/>
        <v>40013.306349999999</v>
      </c>
      <c r="O71" s="64"/>
      <c r="P71" s="62"/>
      <c r="Q71" s="62"/>
      <c r="R71" s="64"/>
      <c r="S71" s="62"/>
      <c r="T71" s="62"/>
      <c r="U71" s="62"/>
      <c r="V71" s="62"/>
      <c r="W71" s="62"/>
      <c r="X71" s="62"/>
      <c r="Y71" s="62"/>
    </row>
    <row r="72" spans="1:25" x14ac:dyDescent="0.2">
      <c r="A72" s="91" t="s">
        <v>109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</row>
    <row r="73" spans="1:25" x14ac:dyDescent="0.2">
      <c r="A73" s="93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62"/>
      <c r="P73" s="62"/>
      <c r="Q73" s="62"/>
      <c r="R73" s="62"/>
      <c r="S73" s="62"/>
      <c r="T73" s="64">
        <f>12122848-K77</f>
        <v>10206318.8156</v>
      </c>
      <c r="U73" s="62"/>
      <c r="V73" s="62"/>
      <c r="W73" s="62"/>
      <c r="X73" s="62"/>
      <c r="Y73" s="62"/>
    </row>
    <row r="74" spans="1:25" x14ac:dyDescent="0.2">
      <c r="A74" s="5" t="s">
        <v>110</v>
      </c>
      <c r="B74" s="105" t="s">
        <v>111</v>
      </c>
      <c r="C74" s="105"/>
      <c r="D74" s="105"/>
      <c r="E74" s="105"/>
      <c r="F74" s="105"/>
      <c r="G74" s="105"/>
      <c r="H74" s="105"/>
      <c r="I74" s="6">
        <v>0</v>
      </c>
      <c r="J74" s="6">
        <f>I74*0.19</f>
        <v>0</v>
      </c>
      <c r="K74" s="8">
        <f>I74*1.19</f>
        <v>0</v>
      </c>
      <c r="L74" s="6">
        <v>0</v>
      </c>
      <c r="M74" s="6">
        <f>L74*0.19</f>
        <v>0</v>
      </c>
      <c r="N74" s="8">
        <f>L74*1.19</f>
        <v>0</v>
      </c>
      <c r="O74" s="62"/>
      <c r="P74" s="62"/>
      <c r="Q74" s="64"/>
      <c r="R74" s="62"/>
      <c r="S74" s="62"/>
      <c r="T74" s="62"/>
      <c r="U74" s="62"/>
      <c r="V74" s="62"/>
      <c r="W74" s="62"/>
      <c r="X74" s="62"/>
      <c r="Y74" s="62"/>
    </row>
    <row r="75" spans="1:25" x14ac:dyDescent="0.2">
      <c r="A75" s="5" t="s">
        <v>112</v>
      </c>
      <c r="B75" s="105" t="s">
        <v>113</v>
      </c>
      <c r="C75" s="105"/>
      <c r="D75" s="105"/>
      <c r="E75" s="105"/>
      <c r="F75" s="105"/>
      <c r="G75" s="105"/>
      <c r="H75" s="105"/>
      <c r="I75" s="6">
        <v>0</v>
      </c>
      <c r="J75" s="6">
        <f>I75*0.19</f>
        <v>0</v>
      </c>
      <c r="K75" s="8">
        <f>I75*1.19</f>
        <v>0</v>
      </c>
      <c r="L75" s="6">
        <v>0</v>
      </c>
      <c r="M75" s="6">
        <f>L75*0.19</f>
        <v>0</v>
      </c>
      <c r="N75" s="8">
        <f>L75*1.19</f>
        <v>0</v>
      </c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18" thickBot="1" x14ac:dyDescent="0.25">
      <c r="A76" s="115" t="s">
        <v>114</v>
      </c>
      <c r="B76" s="116"/>
      <c r="C76" s="116"/>
      <c r="D76" s="116"/>
      <c r="E76" s="116"/>
      <c r="F76" s="116"/>
      <c r="G76" s="116"/>
      <c r="H76" s="116"/>
      <c r="I76" s="57">
        <f t="shared" ref="I76:N76" si="32">SUM(I74:I75)</f>
        <v>0</v>
      </c>
      <c r="J76" s="57">
        <f t="shared" si="32"/>
        <v>0</v>
      </c>
      <c r="K76" s="58">
        <f t="shared" si="32"/>
        <v>0</v>
      </c>
      <c r="L76" s="57">
        <f t="shared" si="32"/>
        <v>0</v>
      </c>
      <c r="M76" s="57">
        <f t="shared" si="32"/>
        <v>0</v>
      </c>
      <c r="N76" s="58">
        <f t="shared" si="32"/>
        <v>0</v>
      </c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</row>
    <row r="77" spans="1:25" ht="17.25" x14ac:dyDescent="0.2">
      <c r="A77" s="117" t="s">
        <v>115</v>
      </c>
      <c r="B77" s="118"/>
      <c r="C77" s="118"/>
      <c r="D77" s="118"/>
      <c r="E77" s="118"/>
      <c r="F77" s="118"/>
      <c r="G77" s="118"/>
      <c r="H77" s="118"/>
      <c r="I77" s="59">
        <f t="shared" ref="I77:N77" si="33">I19+I22+I48+I57+I71+I76</f>
        <v>1613468.0884</v>
      </c>
      <c r="J77" s="59">
        <f t="shared" si="33"/>
        <v>303061.09600000008</v>
      </c>
      <c r="K77" s="60">
        <f t="shared" si="33"/>
        <v>1916529.1844000001</v>
      </c>
      <c r="L77" s="59">
        <f t="shared" si="33"/>
        <v>1826967.7408499999</v>
      </c>
      <c r="M77" s="59">
        <f t="shared" si="33"/>
        <v>342913.39649999997</v>
      </c>
      <c r="N77" s="60">
        <f t="shared" si="33"/>
        <v>2169881.13735</v>
      </c>
      <c r="O77" s="62"/>
      <c r="P77" s="6">
        <f>K77/4.4949</f>
        <v>426378.60339495871</v>
      </c>
      <c r="Q77" s="6"/>
      <c r="R77" s="62"/>
      <c r="S77" s="64" t="e">
        <f>I77-T77</f>
        <v>#REF!</v>
      </c>
      <c r="T77" s="27" t="e">
        <f>#REF!</f>
        <v>#REF!</v>
      </c>
      <c r="U77" s="31" t="e">
        <f>T77/4.6334</f>
        <v>#REF!</v>
      </c>
      <c r="V77" s="62"/>
      <c r="W77" s="62"/>
      <c r="X77" s="62"/>
      <c r="Y77" s="62"/>
    </row>
    <row r="78" spans="1:25" ht="18" thickBot="1" x14ac:dyDescent="0.25">
      <c r="A78" s="119" t="s">
        <v>116</v>
      </c>
      <c r="B78" s="120"/>
      <c r="C78" s="120"/>
      <c r="D78" s="120"/>
      <c r="E78" s="120"/>
      <c r="F78" s="120"/>
      <c r="G78" s="120"/>
      <c r="H78" s="120"/>
      <c r="I78" s="34">
        <f t="shared" ref="I78:N78" si="34">I16+I17+I18+I22+I51+I52+I61</f>
        <v>1311434.4000000001</v>
      </c>
      <c r="J78" s="34">
        <f t="shared" si="34"/>
        <v>249172.53600000002</v>
      </c>
      <c r="K78" s="35">
        <f t="shared" si="34"/>
        <v>1560606.9360000002</v>
      </c>
      <c r="L78" s="34">
        <f t="shared" si="34"/>
        <v>1652407.3499999999</v>
      </c>
      <c r="M78" s="34">
        <f t="shared" si="34"/>
        <v>313957.39649999997</v>
      </c>
      <c r="N78" s="35">
        <f t="shared" si="34"/>
        <v>1966364.7464999997</v>
      </c>
      <c r="O78" s="62"/>
      <c r="P78" s="6">
        <f>K78/4.4949</f>
        <v>347195.02903290396</v>
      </c>
      <c r="Q78" s="6"/>
      <c r="R78" s="62"/>
      <c r="S78" s="62"/>
      <c r="T78" s="62"/>
      <c r="U78" s="31">
        <f>I77/4.6334</f>
        <v>348225.51223723398</v>
      </c>
      <c r="V78" s="62"/>
      <c r="W78" s="62"/>
      <c r="X78" s="62"/>
      <c r="Y78" s="62"/>
    </row>
    <row r="79" spans="1:25" ht="17.25" x14ac:dyDescent="0.2">
      <c r="A79" s="28"/>
      <c r="B79" s="28"/>
      <c r="C79" s="28"/>
      <c r="D79" s="28"/>
      <c r="E79" s="28"/>
      <c r="F79" s="28"/>
      <c r="G79" s="28"/>
      <c r="H79" s="28"/>
      <c r="I79" s="18"/>
      <c r="J79" s="18"/>
      <c r="K79" s="18"/>
      <c r="L79" s="18"/>
      <c r="M79" s="18"/>
      <c r="N79" s="18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17.25" x14ac:dyDescent="0.2">
      <c r="A80" s="28"/>
      <c r="B80" s="121"/>
      <c r="C80" s="121"/>
      <c r="D80" s="121"/>
      <c r="E80" s="121"/>
      <c r="F80" s="121"/>
      <c r="G80" s="121"/>
      <c r="H80" s="121"/>
      <c r="I80" s="121"/>
      <c r="J80" s="121"/>
      <c r="K80" s="18"/>
      <c r="L80" s="18"/>
      <c r="M80" s="18"/>
      <c r="N80" s="18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</row>
    <row r="81" spans="1:25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>
        <f>K77/4.7339</f>
        <v>404852.06371068256</v>
      </c>
      <c r="T81" s="62"/>
      <c r="U81" s="62"/>
      <c r="V81" s="62"/>
      <c r="W81" s="62"/>
      <c r="X81" s="62"/>
      <c r="Y81" s="62"/>
    </row>
    <row r="82" spans="1:25" x14ac:dyDescent="0.2">
      <c r="A82" s="103" t="s">
        <v>119</v>
      </c>
      <c r="B82" s="103"/>
      <c r="C82" s="103"/>
      <c r="D82" s="62"/>
      <c r="E82" s="62"/>
      <c r="F82" s="62"/>
      <c r="G82" s="62"/>
      <c r="H82" s="62"/>
      <c r="I82" s="103"/>
      <c r="J82" s="103"/>
      <c r="K82" s="103"/>
      <c r="L82" s="103" t="s">
        <v>118</v>
      </c>
      <c r="M82" s="103"/>
      <c r="N82" s="103"/>
      <c r="O82" s="62"/>
      <c r="P82" s="64">
        <f>I69+252.09</f>
        <v>131476.09</v>
      </c>
      <c r="Q82" s="62"/>
      <c r="R82" s="27">
        <f>K77/4.7273</f>
        <v>405417.29621559882</v>
      </c>
      <c r="S82" s="62"/>
      <c r="T82" s="62"/>
      <c r="U82" s="62"/>
      <c r="V82" s="62"/>
      <c r="W82" s="62"/>
      <c r="X82" s="62"/>
      <c r="Y82" s="62"/>
    </row>
    <row r="83" spans="1:25" x14ac:dyDescent="0.2">
      <c r="A83" s="103" t="s">
        <v>121</v>
      </c>
      <c r="B83" s="103"/>
      <c r="C83" s="103"/>
      <c r="D83" s="62"/>
      <c r="E83" s="62"/>
      <c r="F83" s="62"/>
      <c r="G83" s="62"/>
      <c r="H83" s="62"/>
      <c r="I83" s="104"/>
      <c r="J83" s="104"/>
      <c r="K83" s="104"/>
      <c r="L83" s="104" t="s">
        <v>120</v>
      </c>
      <c r="M83" s="104"/>
      <c r="N83" s="104"/>
      <c r="O83" s="62"/>
      <c r="P83" s="62"/>
      <c r="Q83" s="62"/>
      <c r="R83" s="27">
        <f>K78/4.7273</f>
        <v>330126.48573181318</v>
      </c>
      <c r="S83" s="62"/>
      <c r="T83" s="62"/>
      <c r="U83" s="62"/>
      <c r="V83" s="62"/>
      <c r="W83" s="62"/>
      <c r="X83" s="62"/>
      <c r="Y83" s="62"/>
    </row>
    <row r="84" spans="1:25" x14ac:dyDescent="0.2">
      <c r="A84" s="62"/>
      <c r="B84" s="62"/>
      <c r="C84" s="62"/>
      <c r="D84" s="62"/>
      <c r="E84" s="62"/>
      <c r="F84" s="62"/>
      <c r="G84" s="62"/>
      <c r="H84" s="62"/>
      <c r="I84" s="62"/>
      <c r="J84" s="104"/>
      <c r="K84" s="104"/>
      <c r="L84" s="62"/>
      <c r="M84" s="104"/>
      <c r="N84" s="104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</row>
    <row r="85" spans="1:25" x14ac:dyDescent="0.2">
      <c r="A85" s="62"/>
      <c r="B85" s="62"/>
      <c r="C85" s="62"/>
      <c r="D85" s="62"/>
      <c r="E85" s="62"/>
      <c r="F85" s="62"/>
      <c r="G85" s="62"/>
      <c r="H85" s="62"/>
      <c r="I85" s="104"/>
      <c r="J85" s="104"/>
      <c r="K85" s="104"/>
      <c r="L85" s="104"/>
      <c r="M85" s="104"/>
      <c r="N85" s="104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</row>
    <row r="87" spans="1:25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</row>
    <row r="88" spans="1:25" x14ac:dyDescent="0.2">
      <c r="A88" s="62"/>
      <c r="B88" s="62"/>
      <c r="C88" s="62"/>
      <c r="D88" s="122"/>
      <c r="E88" s="122"/>
      <c r="F88" s="123"/>
      <c r="G88" s="123"/>
      <c r="H88" s="64"/>
      <c r="I88" s="27"/>
      <c r="J88" s="62"/>
      <c r="K88" s="62"/>
      <c r="L88" s="27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x14ac:dyDescent="0.2">
      <c r="A89" s="62"/>
      <c r="B89" s="62"/>
      <c r="C89" s="62"/>
      <c r="D89" s="125"/>
      <c r="E89" s="125"/>
      <c r="F89" s="123"/>
      <c r="G89" s="123"/>
      <c r="H89" s="64"/>
      <c r="I89" s="27"/>
      <c r="J89" s="62"/>
      <c r="K89" s="62"/>
      <c r="L89" s="27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</row>
    <row r="90" spans="1:25" x14ac:dyDescent="0.2">
      <c r="A90" s="62"/>
      <c r="B90" s="62"/>
      <c r="C90" s="62"/>
      <c r="D90" s="122"/>
      <c r="E90" s="122"/>
      <c r="F90" s="123"/>
      <c r="G90" s="124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</row>
    <row r="91" spans="1:25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5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5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5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0" spans="1:25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</row>
    <row r="101" spans="1:25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</row>
    <row r="102" spans="1:25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</row>
    <row r="103" spans="1:25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</row>
    <row r="104" spans="1:25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</row>
    <row r="105" spans="1:25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</row>
    <row r="109" spans="1:25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</row>
    <row r="110" spans="1:25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</row>
    <row r="111" spans="1:25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</row>
    <row r="112" spans="1:25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</row>
    <row r="113" spans="1:25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</row>
    <row r="114" spans="1:25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</row>
    <row r="115" spans="1:25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</row>
    <row r="116" spans="1:25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</row>
    <row r="117" spans="1:25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</row>
    <row r="118" spans="1:25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</row>
    <row r="119" spans="1:25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</row>
    <row r="121" spans="1:25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</row>
    <row r="122" spans="1:25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</row>
    <row r="123" spans="1:25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</row>
    <row r="124" spans="1:25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</row>
    <row r="125" spans="1:25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</row>
    <row r="126" spans="1:25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</row>
    <row r="127" spans="1:25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</row>
    <row r="128" spans="1:25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</row>
    <row r="129" spans="1:25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</row>
    <row r="130" spans="1:25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</row>
    <row r="131" spans="1:25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</row>
    <row r="132" spans="1:25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</row>
    <row r="133" spans="1:25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</row>
    <row r="134" spans="1:25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</row>
    <row r="135" spans="1:25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</row>
    <row r="139" spans="1:25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</row>
    <row r="140" spans="1:25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</row>
    <row r="141" spans="1:25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</row>
    <row r="142" spans="1:25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</row>
    <row r="143" spans="1:25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</row>
    <row r="144" spans="1:25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</row>
    <row r="145" spans="1:25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</row>
    <row r="146" spans="1:25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</row>
    <row r="147" spans="1:25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</row>
    <row r="148" spans="1:25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</row>
    <row r="149" spans="1:25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</row>
    <row r="150" spans="1:25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</row>
    <row r="151" spans="1:25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</row>
    <row r="152" spans="1:25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</row>
    <row r="153" spans="1:25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</row>
    <row r="154" spans="1:25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</row>
    <row r="155" spans="1:25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</row>
    <row r="156" spans="1:25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</row>
    <row r="163" spans="1:25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</row>
    <row r="164" spans="1:25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</row>
    <row r="165" spans="1:25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</row>
    <row r="166" spans="1:25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</row>
    <row r="167" spans="1:25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</row>
    <row r="168" spans="1:25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</row>
    <row r="169" spans="1:25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</row>
    <row r="170" spans="1:25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</row>
    <row r="171" spans="1:25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</row>
    <row r="172" spans="1:25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</row>
    <row r="173" spans="1:25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</row>
    <row r="174" spans="1:25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</row>
    <row r="175" spans="1:25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</row>
    <row r="176" spans="1:25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</row>
    <row r="177" spans="1:25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</row>
    <row r="178" spans="1:25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</row>
    <row r="179" spans="1:25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</row>
    <row r="180" spans="1:25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</row>
    <row r="181" spans="1:25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5" spans="1:25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</row>
    <row r="186" spans="1:25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</row>
    <row r="187" spans="1:25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</row>
    <row r="188" spans="1:25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</row>
    <row r="189" spans="1:25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</row>
    <row r="190" spans="1:25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</row>
    <row r="191" spans="1:25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</row>
    <row r="192" spans="1:25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</row>
    <row r="193" spans="1:25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</row>
    <row r="194" spans="1:25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</row>
    <row r="195" spans="1:25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</row>
    <row r="196" spans="1:25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</row>
    <row r="197" spans="1:25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</row>
    <row r="198" spans="1:25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</row>
    <row r="199" spans="1:25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</row>
    <row r="200" spans="1:25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</row>
    <row r="201" spans="1:25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</row>
    <row r="202" spans="1:25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</row>
    <row r="203" spans="1:25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</row>
    <row r="204" spans="1:25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</row>
    <row r="205" spans="1:25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</row>
    <row r="207" spans="1:25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</row>
    <row r="208" spans="1:25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</row>
    <row r="209" spans="1:25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</row>
    <row r="210" spans="1:25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</row>
    <row r="211" spans="1:25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</row>
    <row r="212" spans="1:25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6" spans="1:25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</row>
    <row r="217" spans="1:25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</row>
    <row r="218" spans="1:25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</row>
    <row r="219" spans="1:25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</row>
    <row r="220" spans="1:25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</row>
    <row r="221" spans="1:25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</row>
    <row r="222" spans="1:25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</row>
    <row r="223" spans="1:25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</row>
    <row r="224" spans="1:25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</row>
    <row r="225" spans="1:25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</row>
    <row r="226" spans="1:25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</row>
    <row r="227" spans="1:25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</row>
    <row r="228" spans="1:25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</row>
    <row r="229" spans="1:25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</row>
    <row r="230" spans="1:25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</row>
    <row r="231" spans="1:25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</row>
    <row r="232" spans="1:25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</row>
    <row r="233" spans="1:25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</row>
    <row r="234" spans="1:25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</row>
    <row r="235" spans="1:25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</row>
    <row r="236" spans="1:25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</row>
    <row r="237" spans="1:25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</row>
    <row r="238" spans="1:25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</row>
    <row r="239" spans="1:25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</row>
    <row r="240" spans="1:25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</row>
    <row r="241" spans="1:25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</row>
    <row r="242" spans="1:25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</row>
    <row r="243" spans="1:25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</row>
    <row r="244" spans="1:25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</row>
    <row r="245" spans="1:25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</row>
    <row r="246" spans="1:25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</row>
    <row r="247" spans="1:25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</row>
    <row r="248" spans="1:25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</row>
    <row r="249" spans="1:25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</row>
    <row r="250" spans="1:25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</row>
    <row r="251" spans="1:25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</row>
    <row r="252" spans="1:25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</row>
    <row r="253" spans="1:25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</row>
    <row r="254" spans="1:25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</row>
    <row r="255" spans="1:25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</row>
    <row r="256" spans="1:25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</row>
    <row r="257" spans="1:25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</row>
    <row r="258" spans="1:25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</row>
    <row r="259" spans="1:25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</row>
    <row r="260" spans="1:25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</row>
    <row r="261" spans="1:25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</row>
    <row r="262" spans="1:25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</row>
    <row r="263" spans="1:25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</row>
    <row r="264" spans="1:25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</row>
    <row r="265" spans="1:25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</row>
    <row r="266" spans="1:25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</row>
    <row r="267" spans="1:25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</row>
    <row r="268" spans="1:25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</row>
    <row r="269" spans="1:25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</row>
    <row r="270" spans="1:25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</row>
    <row r="271" spans="1:25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</row>
    <row r="272" spans="1:25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</row>
    <row r="273" spans="1:25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</row>
    <row r="274" spans="1:25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</row>
    <row r="275" spans="1:25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</row>
    <row r="276" spans="1:25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</row>
    <row r="277" spans="1:25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</row>
    <row r="278" spans="1:25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</row>
    <row r="279" spans="1:25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</row>
    <row r="280" spans="1:25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</row>
    <row r="281" spans="1:25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</row>
    <row r="282" spans="1:25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</row>
    <row r="283" spans="1:25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</row>
    <row r="284" spans="1:25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</row>
    <row r="285" spans="1:25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</row>
    <row r="286" spans="1:25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</row>
    <row r="287" spans="1:25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</row>
    <row r="288" spans="1:25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</row>
    <row r="289" spans="1:25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</row>
    <row r="290" spans="1:25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</row>
    <row r="291" spans="1:25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</row>
    <row r="292" spans="1:25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</row>
    <row r="293" spans="1:25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</row>
    <row r="294" spans="1:25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</row>
    <row r="295" spans="1:25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</row>
    <row r="296" spans="1:25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</row>
    <row r="297" spans="1:25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</row>
    <row r="298" spans="1:25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</row>
    <row r="299" spans="1:25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</row>
    <row r="300" spans="1:25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</row>
    <row r="301" spans="1:25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</row>
    <row r="302" spans="1:25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</row>
    <row r="303" spans="1:25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</row>
    <row r="304" spans="1:25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</row>
    <row r="305" spans="1:25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</row>
    <row r="306" spans="1:25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</row>
    <row r="307" spans="1:25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</row>
    <row r="308" spans="1:25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</row>
    <row r="309" spans="1:25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</row>
    <row r="310" spans="1:25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</row>
    <row r="311" spans="1:25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</row>
    <row r="312" spans="1:25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</row>
    <row r="313" spans="1:25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</row>
    <row r="314" spans="1:25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</row>
    <row r="315" spans="1:25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</row>
    <row r="316" spans="1:25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</row>
    <row r="317" spans="1:25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</row>
    <row r="318" spans="1:25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</row>
    <row r="319" spans="1:25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</row>
    <row r="320" spans="1:25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</row>
    <row r="321" spans="1:25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</row>
    <row r="322" spans="1:25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</row>
    <row r="323" spans="1:25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</row>
    <row r="324" spans="1:25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</row>
    <row r="325" spans="1:25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</row>
    <row r="326" spans="1:25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</row>
    <row r="327" spans="1:25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</row>
    <row r="328" spans="1:25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</row>
    <row r="329" spans="1:25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</row>
    <row r="330" spans="1:25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</row>
    <row r="331" spans="1:25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</row>
    <row r="332" spans="1:25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</row>
    <row r="333" spans="1:25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</row>
    <row r="334" spans="1:25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</row>
    <row r="335" spans="1:25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</row>
    <row r="336" spans="1:25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</row>
    <row r="337" spans="1:25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</row>
    <row r="338" spans="1:25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</row>
    <row r="339" spans="1:25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</row>
    <row r="340" spans="1:25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</row>
    <row r="341" spans="1:25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</row>
    <row r="342" spans="1:25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</row>
    <row r="343" spans="1:25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</row>
    <row r="344" spans="1:25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</row>
    <row r="345" spans="1:25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</row>
    <row r="346" spans="1:25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</row>
    <row r="347" spans="1:25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</row>
    <row r="348" spans="1:25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</row>
    <row r="349" spans="1:25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</row>
    <row r="350" spans="1:25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</row>
    <row r="351" spans="1:25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</row>
    <row r="352" spans="1:25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</row>
    <row r="353" spans="1:25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</row>
    <row r="354" spans="1:25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</row>
    <row r="355" spans="1:25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</row>
    <row r="356" spans="1:25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</row>
    <row r="357" spans="1:25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</row>
    <row r="358" spans="1:25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</row>
    <row r="359" spans="1:25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</row>
    <row r="360" spans="1:25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</row>
    <row r="361" spans="1:25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</row>
    <row r="362" spans="1:25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</row>
    <row r="363" spans="1:25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</row>
    <row r="364" spans="1:25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</row>
    <row r="365" spans="1:25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</row>
    <row r="366" spans="1:25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</row>
    <row r="367" spans="1:25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</row>
    <row r="368" spans="1:25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</row>
    <row r="369" spans="1:25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</row>
    <row r="370" spans="1:25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</row>
    <row r="371" spans="1:25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</row>
    <row r="372" spans="1:25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</row>
    <row r="373" spans="1:25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</row>
    <row r="374" spans="1:25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</row>
    <row r="375" spans="1:25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</row>
    <row r="376" spans="1:25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</row>
    <row r="377" spans="1:25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</row>
    <row r="378" spans="1:25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</row>
    <row r="379" spans="1:25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</row>
    <row r="380" spans="1:25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</row>
    <row r="381" spans="1:25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</row>
    <row r="382" spans="1:25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</row>
    <row r="383" spans="1:25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</row>
    <row r="384" spans="1:25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</row>
    <row r="385" spans="1:25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</row>
    <row r="386" spans="1:25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</row>
    <row r="387" spans="1:25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</row>
    <row r="388" spans="1:25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</row>
    <row r="389" spans="1:25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</row>
    <row r="390" spans="1:25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</row>
    <row r="391" spans="1:25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</row>
    <row r="392" spans="1:25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</row>
    <row r="393" spans="1:25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</row>
    <row r="394" spans="1:25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</row>
    <row r="395" spans="1:25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</row>
    <row r="396" spans="1:25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</row>
    <row r="397" spans="1:25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</row>
    <row r="398" spans="1:25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</row>
    <row r="399" spans="1:25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</row>
    <row r="400" spans="1:25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</row>
    <row r="401" spans="1:25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</row>
    <row r="402" spans="1:25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</row>
    <row r="403" spans="1:25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</row>
    <row r="404" spans="1:25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</row>
    <row r="405" spans="1:25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</row>
    <row r="406" spans="1:25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</row>
    <row r="407" spans="1:25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</row>
    <row r="408" spans="1:25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</row>
    <row r="409" spans="1:25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</row>
    <row r="410" spans="1:25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</row>
    <row r="411" spans="1:25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</row>
    <row r="412" spans="1:25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</row>
    <row r="413" spans="1:25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</row>
    <row r="414" spans="1:25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</row>
    <row r="415" spans="1:25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</row>
    <row r="416" spans="1:25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</row>
    <row r="417" spans="1:25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</row>
    <row r="418" spans="1:25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</row>
    <row r="419" spans="1:25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</row>
    <row r="420" spans="1:25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</row>
    <row r="421" spans="1:25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</row>
    <row r="422" spans="1:25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</row>
    <row r="423" spans="1:25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</row>
    <row r="424" spans="1:25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</row>
    <row r="425" spans="1:25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</row>
    <row r="426" spans="1:25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</row>
    <row r="427" spans="1:25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</row>
    <row r="428" spans="1:25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</row>
    <row r="429" spans="1:25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</row>
    <row r="430" spans="1:25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</row>
    <row r="431" spans="1:25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</row>
    <row r="432" spans="1:25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</row>
    <row r="433" spans="1:25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</row>
    <row r="434" spans="1:25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</row>
    <row r="435" spans="1:25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</row>
    <row r="436" spans="1:25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</row>
    <row r="437" spans="1:25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</row>
    <row r="438" spans="1:25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</row>
    <row r="439" spans="1:25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</row>
    <row r="440" spans="1:25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</row>
    <row r="441" spans="1:25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</row>
    <row r="442" spans="1:25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</row>
    <row r="443" spans="1:25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</row>
    <row r="444" spans="1:25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</row>
    <row r="445" spans="1:25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</row>
    <row r="446" spans="1:25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</row>
    <row r="447" spans="1:25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</row>
    <row r="448" spans="1:25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</row>
    <row r="449" spans="1:25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</row>
    <row r="450" spans="1:25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</row>
    <row r="451" spans="1:25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</row>
    <row r="452" spans="1:25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</row>
    <row r="453" spans="1:25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</row>
    <row r="454" spans="1:25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</row>
    <row r="455" spans="1:25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</row>
    <row r="456" spans="1:25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</row>
    <row r="457" spans="1:25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</row>
    <row r="458" spans="1:25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</row>
    <row r="459" spans="1:25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</row>
    <row r="460" spans="1:25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</row>
    <row r="461" spans="1:25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</row>
    <row r="462" spans="1:25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</row>
    <row r="463" spans="1:25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</row>
    <row r="464" spans="1:25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</row>
    <row r="465" spans="1:25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</row>
    <row r="466" spans="1:25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</row>
    <row r="467" spans="1:25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</row>
    <row r="468" spans="1:25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</row>
    <row r="469" spans="1:25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</row>
    <row r="470" spans="1:25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</row>
    <row r="471" spans="1:25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</row>
    <row r="472" spans="1:25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</row>
    <row r="473" spans="1:25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</row>
    <row r="474" spans="1:25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</row>
    <row r="475" spans="1:25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</row>
    <row r="476" spans="1:25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</row>
    <row r="477" spans="1:25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</row>
    <row r="478" spans="1:25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</row>
    <row r="479" spans="1:25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</row>
    <row r="480" spans="1:25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</row>
    <row r="481" spans="1:25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</row>
    <row r="482" spans="1:25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</row>
    <row r="483" spans="1:25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</row>
    <row r="484" spans="1:25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</row>
    <row r="485" spans="1:25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</row>
    <row r="486" spans="1:25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</row>
    <row r="487" spans="1:25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</row>
    <row r="488" spans="1:25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</row>
    <row r="489" spans="1:25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</row>
    <row r="490" spans="1:25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</row>
    <row r="491" spans="1:25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</row>
    <row r="492" spans="1:25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</row>
    <row r="493" spans="1:25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</row>
    <row r="494" spans="1:25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</row>
    <row r="495" spans="1:25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</row>
    <row r="496" spans="1:25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</row>
    <row r="497" spans="1:25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</row>
    <row r="498" spans="1:25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</row>
    <row r="499" spans="1:25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</row>
    <row r="500" spans="1:25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</row>
    <row r="501" spans="1:25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</row>
    <row r="502" spans="1:25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</row>
    <row r="503" spans="1:25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</row>
    <row r="504" spans="1:25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</row>
    <row r="505" spans="1:25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</row>
    <row r="506" spans="1:25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</row>
    <row r="507" spans="1:25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</row>
    <row r="508" spans="1:25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</row>
    <row r="509" spans="1:25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</row>
    <row r="510" spans="1:25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</row>
    <row r="511" spans="1:25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</row>
    <row r="512" spans="1:25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</row>
    <row r="513" spans="1:25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</row>
    <row r="514" spans="1:25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</row>
    <row r="515" spans="1:25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</row>
    <row r="516" spans="1:25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</row>
    <row r="517" spans="1:25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</row>
    <row r="518" spans="1:25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</row>
    <row r="519" spans="1:25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</row>
    <row r="520" spans="1:25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</row>
    <row r="521" spans="1:25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</row>
    <row r="522" spans="1:25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</row>
    <row r="523" spans="1:25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</row>
    <row r="524" spans="1:25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</row>
    <row r="525" spans="1:25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</row>
    <row r="526" spans="1:25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</row>
    <row r="527" spans="1:25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</row>
    <row r="528" spans="1:25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</row>
    <row r="529" spans="1:25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</row>
    <row r="530" spans="1:25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</row>
    <row r="531" spans="1:25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</row>
    <row r="532" spans="1:25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</row>
    <row r="533" spans="1:25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</row>
    <row r="534" spans="1:25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</row>
    <row r="535" spans="1:25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</row>
    <row r="536" spans="1:25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</row>
    <row r="537" spans="1:25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</row>
    <row r="538" spans="1:25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</row>
    <row r="539" spans="1:25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</row>
    <row r="540" spans="1:25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</row>
    <row r="541" spans="1:25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</row>
    <row r="542" spans="1:25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</row>
    <row r="543" spans="1:25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</row>
    <row r="544" spans="1:25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</row>
    <row r="545" spans="1:25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</row>
    <row r="546" spans="1:25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</row>
    <row r="547" spans="1:25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</row>
    <row r="548" spans="1:25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</row>
    <row r="549" spans="1:25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</row>
    <row r="550" spans="1:25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</row>
    <row r="551" spans="1:25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</row>
    <row r="552" spans="1:25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</row>
    <row r="553" spans="1:25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</row>
    <row r="554" spans="1:25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</row>
    <row r="555" spans="1:25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</row>
    <row r="556" spans="1:25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</row>
    <row r="557" spans="1:25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</row>
    <row r="558" spans="1:25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</row>
    <row r="559" spans="1:25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</row>
    <row r="560" spans="1:25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</row>
    <row r="561" spans="1:25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</row>
    <row r="562" spans="1:25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</row>
    <row r="563" spans="1:25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</row>
    <row r="564" spans="1:25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</row>
    <row r="565" spans="1:25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</row>
    <row r="566" spans="1:25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</row>
    <row r="567" spans="1:25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</row>
    <row r="568" spans="1:25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</row>
    <row r="569" spans="1:25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</row>
    <row r="570" spans="1:25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</row>
    <row r="571" spans="1:25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</row>
    <row r="572" spans="1:25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</row>
    <row r="573" spans="1:25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</row>
    <row r="574" spans="1:25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</row>
    <row r="575" spans="1:25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</row>
    <row r="576" spans="1:25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</row>
    <row r="577" spans="1:25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</row>
    <row r="578" spans="1:25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</row>
    <row r="579" spans="1:25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</row>
    <row r="580" spans="1:25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</row>
    <row r="581" spans="1:25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</row>
    <row r="582" spans="1:25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</row>
    <row r="583" spans="1:25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</row>
    <row r="584" spans="1:25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</row>
    <row r="585" spans="1:25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</row>
    <row r="586" spans="1:25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</row>
    <row r="587" spans="1:25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</row>
    <row r="588" spans="1:25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</row>
    <row r="589" spans="1:25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</row>
    <row r="590" spans="1:25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</row>
    <row r="591" spans="1:25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</row>
    <row r="592" spans="1:25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</row>
    <row r="593" spans="1:25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</row>
    <row r="594" spans="1:25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</row>
    <row r="595" spans="1:25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</row>
    <row r="596" spans="1:25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</row>
    <row r="597" spans="1:25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</row>
    <row r="598" spans="1:25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</row>
    <row r="599" spans="1:25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</row>
    <row r="600" spans="1:25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</row>
    <row r="601" spans="1:25" x14ac:dyDescent="0.2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</row>
    <row r="602" spans="1:25" x14ac:dyDescent="0.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</row>
    <row r="603" spans="1:25" x14ac:dyDescent="0.2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</row>
    <row r="604" spans="1:25" x14ac:dyDescent="0.2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</row>
    <row r="605" spans="1:25" x14ac:dyDescent="0.2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</row>
    <row r="606" spans="1:25" x14ac:dyDescent="0.2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</row>
    <row r="607" spans="1:25" x14ac:dyDescent="0.2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</row>
    <row r="608" spans="1:25" x14ac:dyDescent="0.2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</row>
    <row r="609" spans="1:25" x14ac:dyDescent="0.2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</row>
    <row r="610" spans="1:25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</row>
    <row r="611" spans="1:25" x14ac:dyDescent="0.2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</row>
    <row r="612" spans="1:25" x14ac:dyDescent="0.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</row>
    <row r="613" spans="1:25" x14ac:dyDescent="0.2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</row>
    <row r="614" spans="1:25" x14ac:dyDescent="0.2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</row>
    <row r="615" spans="1:25" x14ac:dyDescent="0.2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</row>
    <row r="616" spans="1:25" x14ac:dyDescent="0.2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</row>
    <row r="617" spans="1:25" x14ac:dyDescent="0.2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</row>
    <row r="618" spans="1:25" x14ac:dyDescent="0.2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</row>
    <row r="619" spans="1:25" x14ac:dyDescent="0.2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</row>
    <row r="620" spans="1:25" x14ac:dyDescent="0.2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</row>
    <row r="621" spans="1:25" x14ac:dyDescent="0.2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</row>
    <row r="622" spans="1:25" x14ac:dyDescent="0.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</row>
    <row r="623" spans="1:25" x14ac:dyDescent="0.2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</row>
    <row r="624" spans="1:25" x14ac:dyDescent="0.2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</row>
    <row r="625" spans="1:25" x14ac:dyDescent="0.2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</row>
    <row r="626" spans="1:25" x14ac:dyDescent="0.2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</row>
    <row r="627" spans="1:25" x14ac:dyDescent="0.2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</row>
    <row r="628" spans="1:25" x14ac:dyDescent="0.2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</row>
    <row r="629" spans="1:25" x14ac:dyDescent="0.2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</row>
    <row r="630" spans="1:25" x14ac:dyDescent="0.2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</row>
    <row r="631" spans="1:25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</row>
    <row r="632" spans="1:25" x14ac:dyDescent="0.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</row>
    <row r="633" spans="1:25" x14ac:dyDescent="0.2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</row>
    <row r="634" spans="1:25" x14ac:dyDescent="0.2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</row>
    <row r="635" spans="1:25" x14ac:dyDescent="0.2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</row>
    <row r="636" spans="1:25" x14ac:dyDescent="0.2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</row>
    <row r="637" spans="1:25" x14ac:dyDescent="0.2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</row>
    <row r="638" spans="1:25" x14ac:dyDescent="0.2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</row>
    <row r="639" spans="1:25" x14ac:dyDescent="0.2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</row>
    <row r="640" spans="1:25" x14ac:dyDescent="0.2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</row>
    <row r="641" spans="1:25" x14ac:dyDescent="0.2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</row>
    <row r="642" spans="1:25" x14ac:dyDescent="0.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</row>
    <row r="643" spans="1:25" x14ac:dyDescent="0.2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</row>
    <row r="644" spans="1:25" x14ac:dyDescent="0.2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</row>
    <row r="645" spans="1:25" x14ac:dyDescent="0.2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</row>
    <row r="646" spans="1:25" x14ac:dyDescent="0.2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</row>
    <row r="647" spans="1:25" x14ac:dyDescent="0.2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</row>
    <row r="648" spans="1:25" x14ac:dyDescent="0.2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</row>
    <row r="649" spans="1:25" x14ac:dyDescent="0.2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</row>
    <row r="650" spans="1:25" x14ac:dyDescent="0.2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</row>
    <row r="651" spans="1:25" x14ac:dyDescent="0.2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</row>
    <row r="652" spans="1:25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</row>
    <row r="653" spans="1:25" x14ac:dyDescent="0.2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</row>
    <row r="654" spans="1:25" x14ac:dyDescent="0.2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</row>
    <row r="655" spans="1:25" x14ac:dyDescent="0.2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</row>
    <row r="656" spans="1:25" x14ac:dyDescent="0.2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</row>
    <row r="657" spans="1:25" x14ac:dyDescent="0.2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</row>
    <row r="658" spans="1:25" x14ac:dyDescent="0.2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</row>
    <row r="659" spans="1:25" x14ac:dyDescent="0.2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</row>
    <row r="660" spans="1:25" x14ac:dyDescent="0.2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</row>
    <row r="661" spans="1:25" x14ac:dyDescent="0.2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</row>
    <row r="662" spans="1:25" x14ac:dyDescent="0.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</row>
    <row r="663" spans="1:25" x14ac:dyDescent="0.2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</row>
    <row r="664" spans="1:25" x14ac:dyDescent="0.2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</row>
    <row r="665" spans="1:25" x14ac:dyDescent="0.2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</row>
    <row r="666" spans="1:25" x14ac:dyDescent="0.2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</row>
    <row r="667" spans="1:25" x14ac:dyDescent="0.2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</row>
    <row r="668" spans="1:25" x14ac:dyDescent="0.2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</row>
    <row r="669" spans="1:25" x14ac:dyDescent="0.2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</row>
    <row r="670" spans="1:25" x14ac:dyDescent="0.2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</row>
    <row r="671" spans="1:25" x14ac:dyDescent="0.2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</row>
    <row r="672" spans="1:25" x14ac:dyDescent="0.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</row>
    <row r="673" spans="1:25" x14ac:dyDescent="0.2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</row>
    <row r="674" spans="1:25" x14ac:dyDescent="0.2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</row>
    <row r="675" spans="1:25" x14ac:dyDescent="0.2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</row>
    <row r="676" spans="1:25" x14ac:dyDescent="0.2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</row>
    <row r="677" spans="1:25" x14ac:dyDescent="0.2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</row>
    <row r="678" spans="1:25" x14ac:dyDescent="0.2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</row>
    <row r="679" spans="1:25" x14ac:dyDescent="0.2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</row>
    <row r="680" spans="1:25" x14ac:dyDescent="0.2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</row>
    <row r="681" spans="1:25" x14ac:dyDescent="0.2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</row>
    <row r="682" spans="1:25" x14ac:dyDescent="0.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</row>
    <row r="683" spans="1:25" x14ac:dyDescent="0.2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</row>
    <row r="684" spans="1:25" x14ac:dyDescent="0.2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</row>
    <row r="685" spans="1:25" x14ac:dyDescent="0.2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</row>
    <row r="686" spans="1:25" x14ac:dyDescent="0.2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</row>
    <row r="687" spans="1:25" x14ac:dyDescent="0.2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</row>
    <row r="688" spans="1:25" x14ac:dyDescent="0.2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</row>
    <row r="689" spans="1:25" x14ac:dyDescent="0.2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</row>
    <row r="690" spans="1:25" x14ac:dyDescent="0.2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</row>
    <row r="691" spans="1:25" x14ac:dyDescent="0.2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</row>
    <row r="692" spans="1:25" x14ac:dyDescent="0.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</row>
    <row r="693" spans="1:25" x14ac:dyDescent="0.2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</row>
    <row r="694" spans="1:25" x14ac:dyDescent="0.2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</row>
    <row r="695" spans="1:25" x14ac:dyDescent="0.2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</row>
    <row r="696" spans="1:25" x14ac:dyDescent="0.2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</row>
    <row r="697" spans="1:25" x14ac:dyDescent="0.2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</row>
    <row r="698" spans="1:25" x14ac:dyDescent="0.2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</row>
    <row r="699" spans="1:25" x14ac:dyDescent="0.2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</row>
    <row r="700" spans="1:25" x14ac:dyDescent="0.2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</row>
    <row r="701" spans="1:25" x14ac:dyDescent="0.2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</row>
    <row r="702" spans="1:25" x14ac:dyDescent="0.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</row>
    <row r="703" spans="1:25" x14ac:dyDescent="0.2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</row>
    <row r="704" spans="1:25" x14ac:dyDescent="0.2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</row>
    <row r="705" spans="1:25" x14ac:dyDescent="0.2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</row>
    <row r="706" spans="1:25" x14ac:dyDescent="0.2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</row>
    <row r="707" spans="1:25" x14ac:dyDescent="0.2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</row>
    <row r="708" spans="1:25" x14ac:dyDescent="0.2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</row>
    <row r="709" spans="1:25" x14ac:dyDescent="0.2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</row>
    <row r="710" spans="1:25" x14ac:dyDescent="0.2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</row>
    <row r="711" spans="1:25" x14ac:dyDescent="0.2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</row>
    <row r="712" spans="1:25" x14ac:dyDescent="0.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</row>
    <row r="713" spans="1:25" x14ac:dyDescent="0.2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</row>
    <row r="714" spans="1:25" x14ac:dyDescent="0.2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</row>
    <row r="715" spans="1:25" x14ac:dyDescent="0.2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</row>
    <row r="716" spans="1:25" x14ac:dyDescent="0.2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</row>
    <row r="717" spans="1:25" x14ac:dyDescent="0.2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</row>
    <row r="718" spans="1:25" x14ac:dyDescent="0.2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</row>
    <row r="719" spans="1:25" x14ac:dyDescent="0.2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</row>
    <row r="720" spans="1:25" x14ac:dyDescent="0.2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</row>
    <row r="721" spans="1:25" x14ac:dyDescent="0.2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</row>
    <row r="722" spans="1:25" x14ac:dyDescent="0.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</row>
    <row r="723" spans="1:25" x14ac:dyDescent="0.2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</row>
    <row r="724" spans="1:25" x14ac:dyDescent="0.2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</row>
    <row r="725" spans="1:25" x14ac:dyDescent="0.2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</row>
    <row r="726" spans="1:25" x14ac:dyDescent="0.2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</row>
    <row r="727" spans="1:25" x14ac:dyDescent="0.2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</row>
    <row r="728" spans="1:25" x14ac:dyDescent="0.2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</row>
    <row r="729" spans="1:25" x14ac:dyDescent="0.2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</row>
    <row r="730" spans="1:25" x14ac:dyDescent="0.2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</row>
    <row r="731" spans="1:25" x14ac:dyDescent="0.2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</row>
    <row r="732" spans="1:25" x14ac:dyDescent="0.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</row>
    <row r="733" spans="1:25" x14ac:dyDescent="0.2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</row>
    <row r="734" spans="1:25" x14ac:dyDescent="0.2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</row>
    <row r="735" spans="1:25" x14ac:dyDescent="0.2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</row>
    <row r="736" spans="1:25" x14ac:dyDescent="0.2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</row>
    <row r="737" spans="1:25" x14ac:dyDescent="0.2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</row>
    <row r="738" spans="1:25" x14ac:dyDescent="0.2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</row>
    <row r="739" spans="1:25" x14ac:dyDescent="0.2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</row>
    <row r="740" spans="1:25" x14ac:dyDescent="0.2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</row>
    <row r="741" spans="1:25" x14ac:dyDescent="0.2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</row>
    <row r="742" spans="1:25" x14ac:dyDescent="0.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</row>
    <row r="743" spans="1:25" x14ac:dyDescent="0.2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</row>
    <row r="744" spans="1:25" x14ac:dyDescent="0.2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</row>
    <row r="745" spans="1:25" x14ac:dyDescent="0.2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</row>
    <row r="746" spans="1:25" x14ac:dyDescent="0.2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</row>
    <row r="747" spans="1:25" x14ac:dyDescent="0.2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</row>
    <row r="748" spans="1:25" x14ac:dyDescent="0.2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</row>
    <row r="749" spans="1:25" x14ac:dyDescent="0.2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</row>
    <row r="750" spans="1:25" x14ac:dyDescent="0.2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</row>
    <row r="751" spans="1:25" x14ac:dyDescent="0.2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</row>
    <row r="752" spans="1:25" x14ac:dyDescent="0.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</row>
    <row r="753" spans="1:25" x14ac:dyDescent="0.2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</row>
    <row r="754" spans="1:25" x14ac:dyDescent="0.2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</row>
    <row r="755" spans="1:25" x14ac:dyDescent="0.2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</row>
    <row r="756" spans="1:25" x14ac:dyDescent="0.2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</row>
    <row r="757" spans="1:25" x14ac:dyDescent="0.2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</row>
    <row r="758" spans="1:25" x14ac:dyDescent="0.2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</row>
    <row r="759" spans="1:25" x14ac:dyDescent="0.2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</row>
    <row r="760" spans="1:25" x14ac:dyDescent="0.2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</row>
    <row r="761" spans="1:25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</row>
    <row r="762" spans="1:25" x14ac:dyDescent="0.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</row>
    <row r="763" spans="1:25" x14ac:dyDescent="0.2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</row>
    <row r="764" spans="1:25" x14ac:dyDescent="0.2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</row>
    <row r="765" spans="1:25" x14ac:dyDescent="0.2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</row>
    <row r="766" spans="1:25" x14ac:dyDescent="0.2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</row>
    <row r="767" spans="1:25" x14ac:dyDescent="0.2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</row>
    <row r="768" spans="1:25" x14ac:dyDescent="0.2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</row>
    <row r="769" spans="1:25" x14ac:dyDescent="0.2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</row>
    <row r="770" spans="1:25" x14ac:dyDescent="0.2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</row>
    <row r="771" spans="1:25" x14ac:dyDescent="0.2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</row>
    <row r="772" spans="1:25" x14ac:dyDescent="0.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</row>
    <row r="773" spans="1:25" x14ac:dyDescent="0.2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</row>
    <row r="774" spans="1:25" x14ac:dyDescent="0.2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</row>
    <row r="775" spans="1:25" x14ac:dyDescent="0.2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</row>
    <row r="776" spans="1:25" x14ac:dyDescent="0.2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</row>
    <row r="777" spans="1:25" x14ac:dyDescent="0.2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</row>
    <row r="778" spans="1:25" x14ac:dyDescent="0.2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</row>
    <row r="779" spans="1:25" x14ac:dyDescent="0.2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</row>
    <row r="780" spans="1:25" x14ac:dyDescent="0.2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</row>
    <row r="781" spans="1:25" x14ac:dyDescent="0.2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</row>
    <row r="782" spans="1:25" x14ac:dyDescent="0.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</row>
    <row r="783" spans="1:25" x14ac:dyDescent="0.2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</row>
    <row r="784" spans="1:25" x14ac:dyDescent="0.2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</row>
    <row r="785" spans="1:25" x14ac:dyDescent="0.2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</row>
    <row r="786" spans="1:25" x14ac:dyDescent="0.2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</row>
    <row r="787" spans="1:25" x14ac:dyDescent="0.2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</row>
    <row r="788" spans="1:25" x14ac:dyDescent="0.2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</row>
    <row r="789" spans="1:25" x14ac:dyDescent="0.2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</row>
    <row r="790" spans="1:25" x14ac:dyDescent="0.2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</row>
    <row r="791" spans="1:25" x14ac:dyDescent="0.2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</row>
    <row r="792" spans="1:25" x14ac:dyDescent="0.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</row>
    <row r="793" spans="1:25" x14ac:dyDescent="0.2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</row>
    <row r="794" spans="1:25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</row>
    <row r="795" spans="1:25" x14ac:dyDescent="0.2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</row>
    <row r="796" spans="1:25" x14ac:dyDescent="0.2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</row>
    <row r="797" spans="1:25" x14ac:dyDescent="0.2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</row>
    <row r="798" spans="1:25" x14ac:dyDescent="0.2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</row>
    <row r="799" spans="1:25" x14ac:dyDescent="0.2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</row>
    <row r="800" spans="1:25" x14ac:dyDescent="0.2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</row>
    <row r="801" spans="1:25" x14ac:dyDescent="0.2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</row>
    <row r="802" spans="1:25" x14ac:dyDescent="0.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</row>
    <row r="803" spans="1:25" x14ac:dyDescent="0.2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</row>
    <row r="804" spans="1:25" x14ac:dyDescent="0.2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</row>
    <row r="805" spans="1:25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</row>
    <row r="806" spans="1:25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</row>
    <row r="807" spans="1:25" x14ac:dyDescent="0.2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</row>
    <row r="808" spans="1:25" x14ac:dyDescent="0.2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</row>
    <row r="809" spans="1:25" x14ac:dyDescent="0.2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</row>
    <row r="810" spans="1:25" x14ac:dyDescent="0.2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</row>
    <row r="811" spans="1:25" x14ac:dyDescent="0.2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</row>
    <row r="812" spans="1:25" x14ac:dyDescent="0.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</row>
    <row r="813" spans="1:25" x14ac:dyDescent="0.2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</row>
    <row r="814" spans="1:25" x14ac:dyDescent="0.2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</row>
    <row r="815" spans="1:25" x14ac:dyDescent="0.2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</row>
    <row r="816" spans="1:25" x14ac:dyDescent="0.2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</row>
    <row r="817" spans="1:25" x14ac:dyDescent="0.2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</row>
    <row r="818" spans="1:25" x14ac:dyDescent="0.2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</row>
    <row r="819" spans="1:25" x14ac:dyDescent="0.2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</row>
    <row r="820" spans="1:25" x14ac:dyDescent="0.2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</row>
    <row r="821" spans="1:25" x14ac:dyDescent="0.2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</row>
    <row r="822" spans="1:25" x14ac:dyDescent="0.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</row>
    <row r="823" spans="1:25" x14ac:dyDescent="0.2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</row>
    <row r="824" spans="1:25" x14ac:dyDescent="0.2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</row>
    <row r="825" spans="1:25" x14ac:dyDescent="0.2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</row>
    <row r="826" spans="1:25" x14ac:dyDescent="0.2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</row>
    <row r="827" spans="1:25" x14ac:dyDescent="0.2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</row>
    <row r="828" spans="1:25" x14ac:dyDescent="0.2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</row>
    <row r="829" spans="1:25" x14ac:dyDescent="0.2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</row>
    <row r="830" spans="1:25" x14ac:dyDescent="0.2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</row>
    <row r="831" spans="1:25" x14ac:dyDescent="0.2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</row>
    <row r="832" spans="1:25" x14ac:dyDescent="0.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</row>
    <row r="833" spans="1:25" x14ac:dyDescent="0.2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</row>
    <row r="834" spans="1:25" x14ac:dyDescent="0.2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</row>
    <row r="835" spans="1:25" x14ac:dyDescent="0.2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</row>
    <row r="836" spans="1:25" x14ac:dyDescent="0.2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</row>
    <row r="837" spans="1:25" x14ac:dyDescent="0.2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</row>
    <row r="838" spans="1:25" x14ac:dyDescent="0.2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</row>
    <row r="839" spans="1:25" x14ac:dyDescent="0.2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</row>
    <row r="840" spans="1:25" x14ac:dyDescent="0.2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</row>
    <row r="841" spans="1:25" x14ac:dyDescent="0.2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</row>
    <row r="842" spans="1:25" x14ac:dyDescent="0.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</row>
    <row r="843" spans="1:25" x14ac:dyDescent="0.2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</row>
    <row r="844" spans="1:25" x14ac:dyDescent="0.2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</row>
    <row r="845" spans="1:25" x14ac:dyDescent="0.2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</row>
    <row r="846" spans="1:25" x14ac:dyDescent="0.2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</row>
    <row r="847" spans="1:25" x14ac:dyDescent="0.2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</row>
    <row r="848" spans="1:25" x14ac:dyDescent="0.2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</row>
    <row r="849" spans="1:25" x14ac:dyDescent="0.2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</row>
    <row r="850" spans="1:25" x14ac:dyDescent="0.2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</row>
    <row r="851" spans="1:25" x14ac:dyDescent="0.2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</row>
    <row r="852" spans="1:25" x14ac:dyDescent="0.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</row>
    <row r="853" spans="1:25" x14ac:dyDescent="0.2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</row>
    <row r="854" spans="1:25" x14ac:dyDescent="0.2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</row>
    <row r="855" spans="1:25" x14ac:dyDescent="0.2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</row>
    <row r="856" spans="1:25" x14ac:dyDescent="0.2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</row>
    <row r="857" spans="1:25" x14ac:dyDescent="0.2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</row>
    <row r="858" spans="1:25" x14ac:dyDescent="0.2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</row>
    <row r="859" spans="1:25" x14ac:dyDescent="0.2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</row>
    <row r="860" spans="1:25" x14ac:dyDescent="0.2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</row>
    <row r="861" spans="1:25" x14ac:dyDescent="0.2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</row>
    <row r="862" spans="1:25" x14ac:dyDescent="0.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</row>
    <row r="863" spans="1:25" x14ac:dyDescent="0.2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</row>
    <row r="864" spans="1:25" x14ac:dyDescent="0.2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</row>
    <row r="865" spans="1:25" x14ac:dyDescent="0.2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</row>
    <row r="866" spans="1:25" x14ac:dyDescent="0.2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</row>
    <row r="867" spans="1:25" x14ac:dyDescent="0.2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</row>
    <row r="868" spans="1:25" x14ac:dyDescent="0.2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</row>
    <row r="869" spans="1:25" x14ac:dyDescent="0.2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</row>
    <row r="870" spans="1:25" x14ac:dyDescent="0.2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</row>
    <row r="871" spans="1:25" x14ac:dyDescent="0.2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</row>
    <row r="872" spans="1:25" x14ac:dyDescent="0.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</row>
    <row r="873" spans="1:25" x14ac:dyDescent="0.2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</row>
    <row r="874" spans="1:25" x14ac:dyDescent="0.2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</row>
    <row r="875" spans="1:25" x14ac:dyDescent="0.2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</row>
    <row r="876" spans="1:25" x14ac:dyDescent="0.2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</row>
    <row r="877" spans="1:25" x14ac:dyDescent="0.2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</row>
    <row r="878" spans="1:25" x14ac:dyDescent="0.2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</row>
    <row r="879" spans="1:25" x14ac:dyDescent="0.2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</row>
    <row r="880" spans="1:25" x14ac:dyDescent="0.2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</row>
    <row r="881" spans="1:25" x14ac:dyDescent="0.2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</row>
    <row r="882" spans="1:25" x14ac:dyDescent="0.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</row>
    <row r="883" spans="1:25" x14ac:dyDescent="0.2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</row>
    <row r="884" spans="1:25" x14ac:dyDescent="0.2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</row>
    <row r="885" spans="1:25" x14ac:dyDescent="0.2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</row>
    <row r="886" spans="1:25" x14ac:dyDescent="0.2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</row>
    <row r="887" spans="1:25" x14ac:dyDescent="0.2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</row>
    <row r="888" spans="1:25" x14ac:dyDescent="0.2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</row>
    <row r="889" spans="1:25" x14ac:dyDescent="0.2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</row>
    <row r="890" spans="1:25" x14ac:dyDescent="0.2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</row>
    <row r="891" spans="1:25" x14ac:dyDescent="0.2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</row>
    <row r="892" spans="1:25" x14ac:dyDescent="0.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</row>
    <row r="893" spans="1:25" x14ac:dyDescent="0.2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</row>
    <row r="894" spans="1:25" x14ac:dyDescent="0.2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</row>
    <row r="895" spans="1:25" x14ac:dyDescent="0.2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</row>
    <row r="896" spans="1:25" x14ac:dyDescent="0.2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</row>
    <row r="897" spans="1:25" x14ac:dyDescent="0.2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</row>
    <row r="898" spans="1:25" x14ac:dyDescent="0.2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</row>
    <row r="899" spans="1:25" x14ac:dyDescent="0.2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</row>
    <row r="900" spans="1:25" x14ac:dyDescent="0.2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</row>
    <row r="901" spans="1:25" x14ac:dyDescent="0.2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</row>
    <row r="902" spans="1:25" x14ac:dyDescent="0.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</row>
    <row r="903" spans="1:25" x14ac:dyDescent="0.2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</row>
    <row r="904" spans="1:25" x14ac:dyDescent="0.2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</row>
    <row r="905" spans="1:25" x14ac:dyDescent="0.2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</row>
    <row r="906" spans="1:25" x14ac:dyDescent="0.2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</row>
    <row r="907" spans="1:25" x14ac:dyDescent="0.2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</row>
    <row r="908" spans="1:25" x14ac:dyDescent="0.2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</row>
    <row r="909" spans="1:25" x14ac:dyDescent="0.2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</row>
    <row r="910" spans="1:25" x14ac:dyDescent="0.2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</row>
    <row r="911" spans="1:25" x14ac:dyDescent="0.2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</row>
    <row r="912" spans="1:25" x14ac:dyDescent="0.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</row>
    <row r="913" spans="1:25" x14ac:dyDescent="0.2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</row>
    <row r="914" spans="1:25" x14ac:dyDescent="0.2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</row>
    <row r="915" spans="1:25" x14ac:dyDescent="0.2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</row>
    <row r="916" spans="1:25" x14ac:dyDescent="0.2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</row>
    <row r="917" spans="1:25" x14ac:dyDescent="0.2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</row>
    <row r="918" spans="1:25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</row>
    <row r="919" spans="1:25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</row>
    <row r="920" spans="1:25" x14ac:dyDescent="0.2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</row>
    <row r="921" spans="1:25" x14ac:dyDescent="0.2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</row>
    <row r="922" spans="1:25" x14ac:dyDescent="0.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</row>
    <row r="923" spans="1:25" x14ac:dyDescent="0.2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</row>
    <row r="924" spans="1:25" x14ac:dyDescent="0.2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</row>
    <row r="925" spans="1:25" x14ac:dyDescent="0.2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</row>
    <row r="926" spans="1:25" x14ac:dyDescent="0.2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</row>
    <row r="927" spans="1:25" x14ac:dyDescent="0.2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</row>
    <row r="928" spans="1:25" x14ac:dyDescent="0.2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</row>
    <row r="929" spans="1:25" x14ac:dyDescent="0.2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</row>
    <row r="930" spans="1:25" x14ac:dyDescent="0.2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</row>
    <row r="931" spans="1:25" x14ac:dyDescent="0.2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</row>
    <row r="932" spans="1:25" x14ac:dyDescent="0.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</row>
    <row r="933" spans="1:25" x14ac:dyDescent="0.2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</row>
    <row r="934" spans="1:25" x14ac:dyDescent="0.2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</row>
    <row r="935" spans="1:25" x14ac:dyDescent="0.2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</row>
    <row r="936" spans="1:25" x14ac:dyDescent="0.2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</row>
    <row r="937" spans="1:25" x14ac:dyDescent="0.2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</row>
    <row r="938" spans="1:25" x14ac:dyDescent="0.2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</row>
    <row r="939" spans="1:25" x14ac:dyDescent="0.2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</row>
    <row r="940" spans="1:25" x14ac:dyDescent="0.2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</row>
    <row r="941" spans="1:25" x14ac:dyDescent="0.2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</row>
    <row r="942" spans="1:25" x14ac:dyDescent="0.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</row>
    <row r="943" spans="1:25" x14ac:dyDescent="0.2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</row>
    <row r="944" spans="1:25" x14ac:dyDescent="0.2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</row>
    <row r="945" spans="1:25" x14ac:dyDescent="0.2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</row>
    <row r="946" spans="1:25" x14ac:dyDescent="0.2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</row>
    <row r="947" spans="1:25" x14ac:dyDescent="0.2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</row>
    <row r="948" spans="1:25" x14ac:dyDescent="0.2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</row>
    <row r="949" spans="1:25" x14ac:dyDescent="0.2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</row>
    <row r="950" spans="1:25" x14ac:dyDescent="0.2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</row>
    <row r="951" spans="1:25" x14ac:dyDescent="0.2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</row>
    <row r="952" spans="1:25" x14ac:dyDescent="0.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</row>
    <row r="953" spans="1:25" x14ac:dyDescent="0.2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</row>
    <row r="954" spans="1:25" x14ac:dyDescent="0.2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</row>
    <row r="955" spans="1:25" x14ac:dyDescent="0.2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</row>
    <row r="956" spans="1:25" x14ac:dyDescent="0.2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</row>
    <row r="957" spans="1:25" x14ac:dyDescent="0.2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</row>
    <row r="958" spans="1:25" x14ac:dyDescent="0.2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</row>
    <row r="959" spans="1:25" x14ac:dyDescent="0.2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</row>
    <row r="960" spans="1:25" x14ac:dyDescent="0.2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</row>
    <row r="961" spans="1:25" x14ac:dyDescent="0.2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</row>
    <row r="962" spans="1:25" x14ac:dyDescent="0.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</row>
    <row r="963" spans="1:25" x14ac:dyDescent="0.2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</row>
    <row r="964" spans="1:25" x14ac:dyDescent="0.2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</row>
    <row r="965" spans="1:25" x14ac:dyDescent="0.2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</row>
    <row r="966" spans="1:25" x14ac:dyDescent="0.2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</row>
    <row r="967" spans="1:25" x14ac:dyDescent="0.2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</row>
    <row r="968" spans="1:25" x14ac:dyDescent="0.2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</row>
    <row r="969" spans="1:25" x14ac:dyDescent="0.2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</row>
    <row r="970" spans="1:25" x14ac:dyDescent="0.2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</row>
    <row r="971" spans="1:25" x14ac:dyDescent="0.2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</row>
    <row r="972" spans="1:25" x14ac:dyDescent="0.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</row>
    <row r="973" spans="1:25" x14ac:dyDescent="0.2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</row>
    <row r="974" spans="1:25" x14ac:dyDescent="0.2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</row>
    <row r="975" spans="1:25" x14ac:dyDescent="0.2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</row>
    <row r="976" spans="1:25" x14ac:dyDescent="0.2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</row>
    <row r="977" spans="1:25" x14ac:dyDescent="0.2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</row>
    <row r="978" spans="1:25" x14ac:dyDescent="0.2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</row>
    <row r="979" spans="1:25" x14ac:dyDescent="0.2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</row>
    <row r="980" spans="1:25" x14ac:dyDescent="0.2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</row>
    <row r="981" spans="1:25" x14ac:dyDescent="0.2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</row>
    <row r="982" spans="1:25" x14ac:dyDescent="0.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</row>
    <row r="983" spans="1:25" x14ac:dyDescent="0.2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</row>
    <row r="984" spans="1:25" x14ac:dyDescent="0.2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</row>
  </sheetData>
  <mergeCells count="96">
    <mergeCell ref="D89:E89"/>
    <mergeCell ref="F89:G89"/>
    <mergeCell ref="D90:E90"/>
    <mergeCell ref="F90:G90"/>
    <mergeCell ref="J84:K84"/>
    <mergeCell ref="M84:N84"/>
    <mergeCell ref="I85:K85"/>
    <mergeCell ref="L85:N85"/>
    <mergeCell ref="D88:E88"/>
    <mergeCell ref="F88:G88"/>
    <mergeCell ref="B80:J80"/>
    <mergeCell ref="A82:C82"/>
    <mergeCell ref="I82:K82"/>
    <mergeCell ref="L82:N82"/>
    <mergeCell ref="A83:C83"/>
    <mergeCell ref="I83:K83"/>
    <mergeCell ref="L83:N83"/>
    <mergeCell ref="A78:H78"/>
    <mergeCell ref="C66:H66"/>
    <mergeCell ref="C67:H67"/>
    <mergeCell ref="C68:H68"/>
    <mergeCell ref="B69:H69"/>
    <mergeCell ref="B70:H70"/>
    <mergeCell ref="A71:H71"/>
    <mergeCell ref="A72:N73"/>
    <mergeCell ref="B74:H74"/>
    <mergeCell ref="B75:H75"/>
    <mergeCell ref="A76:H76"/>
    <mergeCell ref="A77:H77"/>
    <mergeCell ref="C65:H65"/>
    <mergeCell ref="B53:H53"/>
    <mergeCell ref="B54:H54"/>
    <mergeCell ref="B55:H55"/>
    <mergeCell ref="B56:H56"/>
    <mergeCell ref="A57:H57"/>
    <mergeCell ref="A58:N59"/>
    <mergeCell ref="B60:H60"/>
    <mergeCell ref="C61:H61"/>
    <mergeCell ref="C62:H62"/>
    <mergeCell ref="B63:H63"/>
    <mergeCell ref="C64:H64"/>
    <mergeCell ref="B52:H52"/>
    <mergeCell ref="B40:H40"/>
    <mergeCell ref="C41:H41"/>
    <mergeCell ref="C42:H42"/>
    <mergeCell ref="B43:H43"/>
    <mergeCell ref="C44:H44"/>
    <mergeCell ref="D45:H45"/>
    <mergeCell ref="D46:H46"/>
    <mergeCell ref="C47:H47"/>
    <mergeCell ref="A48:H48"/>
    <mergeCell ref="A49:N50"/>
    <mergeCell ref="B51:H51"/>
    <mergeCell ref="B39:H39"/>
    <mergeCell ref="C28:H28"/>
    <mergeCell ref="B29:H29"/>
    <mergeCell ref="B30:H30"/>
    <mergeCell ref="B31:H31"/>
    <mergeCell ref="B32:H32"/>
    <mergeCell ref="C33:H33"/>
    <mergeCell ref="C34:H34"/>
    <mergeCell ref="C35:H35"/>
    <mergeCell ref="C36:H36"/>
    <mergeCell ref="C37:H37"/>
    <mergeCell ref="C38:H38"/>
    <mergeCell ref="C27:H27"/>
    <mergeCell ref="A13:N14"/>
    <mergeCell ref="B15:H15"/>
    <mergeCell ref="B16:H16"/>
    <mergeCell ref="B17:H17"/>
    <mergeCell ref="B18:H18"/>
    <mergeCell ref="A19:H19"/>
    <mergeCell ref="A20:N21"/>
    <mergeCell ref="A22:H22"/>
    <mergeCell ref="A23:N24"/>
    <mergeCell ref="B25:H25"/>
    <mergeCell ref="C26:H26"/>
    <mergeCell ref="L9:L10"/>
    <mergeCell ref="M9:M10"/>
    <mergeCell ref="N9:N10"/>
    <mergeCell ref="I11:I12"/>
    <mergeCell ref="J11:J12"/>
    <mergeCell ref="K11:K12"/>
    <mergeCell ref="L11:L12"/>
    <mergeCell ref="M11:M12"/>
    <mergeCell ref="N11:N12"/>
    <mergeCell ref="C1:M2"/>
    <mergeCell ref="A3:N4"/>
    <mergeCell ref="A6:N6"/>
    <mergeCell ref="I8:K8"/>
    <mergeCell ref="L8:N8"/>
    <mergeCell ref="A9:A12"/>
    <mergeCell ref="B9:H12"/>
    <mergeCell ref="I9:I10"/>
    <mergeCell ref="J9:J10"/>
    <mergeCell ref="K9:K10"/>
  </mergeCells>
  <pageMargins left="0.7" right="0.7" top="0.75" bottom="0.75" header="0.3" footer="0.3"/>
  <pageSetup scale="48" orientation="portrait" r:id="rId1"/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0"/>
  <sheetViews>
    <sheetView tabSelected="1" workbookViewId="0">
      <selection activeCell="R18" sqref="R18"/>
    </sheetView>
  </sheetViews>
  <sheetFormatPr defaultRowHeight="16.5" x14ac:dyDescent="0.2"/>
  <cols>
    <col min="1" max="7" width="9.140625" style="1"/>
    <col min="8" max="8" width="10.85546875" style="1" customWidth="1"/>
    <col min="9" max="9" width="13.42578125" style="1" customWidth="1"/>
    <col min="10" max="10" width="14" style="1" bestFit="1" customWidth="1"/>
    <col min="11" max="11" width="19" style="1" bestFit="1" customWidth="1"/>
    <col min="12" max="12" width="13.42578125" style="1" customWidth="1"/>
    <col min="13" max="13" width="14" style="1" bestFit="1" customWidth="1"/>
    <col min="14" max="14" width="19" style="1" bestFit="1" customWidth="1"/>
  </cols>
  <sheetData>
    <row r="1" spans="1:14" ht="16.5" customHeight="1" x14ac:dyDescent="0.2">
      <c r="C1" s="90" t="s">
        <v>0</v>
      </c>
      <c r="D1" s="90"/>
      <c r="E1" s="90"/>
      <c r="F1" s="90"/>
      <c r="G1" s="90"/>
      <c r="H1" s="90"/>
      <c r="I1" s="90"/>
      <c r="J1" s="90"/>
      <c r="K1" s="129" t="s">
        <v>144</v>
      </c>
      <c r="L1" s="129"/>
      <c r="M1" s="129"/>
      <c r="N1" s="129"/>
    </row>
    <row r="2" spans="1:14" ht="16.5" customHeight="1" x14ac:dyDescent="0.2">
      <c r="C2" s="90"/>
      <c r="D2" s="90"/>
      <c r="E2" s="90"/>
      <c r="F2" s="90"/>
      <c r="G2" s="90"/>
      <c r="H2" s="90"/>
      <c r="I2" s="90"/>
      <c r="J2" s="90"/>
      <c r="K2" s="73"/>
      <c r="L2" s="73"/>
      <c r="M2" s="73"/>
    </row>
    <row r="3" spans="1:14" ht="12.75" customHeight="1" x14ac:dyDescent="0.2">
      <c r="A3" s="89" t="s">
        <v>131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12.75" customHeight="1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16.5" customHeigh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6.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x14ac:dyDescent="0.2">
      <c r="A7" s="88" t="s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17.25" thickBo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17.25" thickBot="1" x14ac:dyDescent="0.25">
      <c r="I9" s="85" t="s">
        <v>126</v>
      </c>
      <c r="J9" s="86"/>
      <c r="K9" s="87"/>
      <c r="L9" s="85" t="s">
        <v>132</v>
      </c>
      <c r="M9" s="86"/>
      <c r="N9" s="87"/>
    </row>
    <row r="10" spans="1:14" ht="12.75" x14ac:dyDescent="0.2">
      <c r="A10" s="101" t="s">
        <v>2</v>
      </c>
      <c r="B10" s="95" t="s">
        <v>3</v>
      </c>
      <c r="C10" s="95"/>
      <c r="D10" s="95"/>
      <c r="E10" s="95"/>
      <c r="F10" s="95"/>
      <c r="G10" s="95"/>
      <c r="H10" s="95"/>
      <c r="I10" s="95" t="s">
        <v>4</v>
      </c>
      <c r="J10" s="95" t="s">
        <v>5</v>
      </c>
      <c r="K10" s="97" t="s">
        <v>6</v>
      </c>
      <c r="L10" s="95" t="s">
        <v>4</v>
      </c>
      <c r="M10" s="95" t="s">
        <v>5</v>
      </c>
      <c r="N10" s="97" t="s">
        <v>6</v>
      </c>
    </row>
    <row r="11" spans="1:14" ht="12.75" x14ac:dyDescent="0.2">
      <c r="A11" s="102"/>
      <c r="B11" s="96"/>
      <c r="C11" s="96"/>
      <c r="D11" s="96"/>
      <c r="E11" s="96"/>
      <c r="F11" s="96"/>
      <c r="G11" s="96"/>
      <c r="H11" s="96"/>
      <c r="I11" s="96"/>
      <c r="J11" s="96"/>
      <c r="K11" s="98"/>
      <c r="L11" s="96"/>
      <c r="M11" s="96"/>
      <c r="N11" s="98"/>
    </row>
    <row r="12" spans="1:14" ht="12.75" x14ac:dyDescent="0.2">
      <c r="A12" s="102"/>
      <c r="B12" s="96"/>
      <c r="C12" s="96"/>
      <c r="D12" s="96"/>
      <c r="E12" s="96"/>
      <c r="F12" s="96"/>
      <c r="G12" s="96"/>
      <c r="H12" s="96"/>
      <c r="I12" s="96" t="s">
        <v>7</v>
      </c>
      <c r="J12" s="96" t="s">
        <v>7</v>
      </c>
      <c r="K12" s="99" t="s">
        <v>7</v>
      </c>
      <c r="L12" s="96" t="s">
        <v>7</v>
      </c>
      <c r="M12" s="96" t="s">
        <v>7</v>
      </c>
      <c r="N12" s="99" t="s">
        <v>7</v>
      </c>
    </row>
    <row r="13" spans="1:14" ht="12.75" x14ac:dyDescent="0.2">
      <c r="A13" s="102"/>
      <c r="B13" s="96"/>
      <c r="C13" s="96"/>
      <c r="D13" s="96"/>
      <c r="E13" s="96"/>
      <c r="F13" s="96"/>
      <c r="G13" s="96"/>
      <c r="H13" s="96"/>
      <c r="I13" s="96"/>
      <c r="J13" s="96"/>
      <c r="K13" s="100"/>
      <c r="L13" s="96"/>
      <c r="M13" s="96"/>
      <c r="N13" s="100"/>
    </row>
    <row r="14" spans="1:14" ht="12.75" x14ac:dyDescent="0.2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137"/>
    </row>
    <row r="15" spans="1:14" ht="12.75" x14ac:dyDescent="0.2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138"/>
    </row>
    <row r="16" spans="1:14" ht="15.75" x14ac:dyDescent="0.2">
      <c r="A16" s="5" t="s">
        <v>9</v>
      </c>
      <c r="B16" s="105" t="s">
        <v>10</v>
      </c>
      <c r="C16" s="105"/>
      <c r="D16" s="105"/>
      <c r="E16" s="105"/>
      <c r="F16" s="105"/>
      <c r="G16" s="105"/>
      <c r="H16" s="105"/>
      <c r="I16" s="6">
        <v>0</v>
      </c>
      <c r="J16" s="6">
        <f>I16*0.19</f>
        <v>0</v>
      </c>
      <c r="K16" s="32">
        <f>I16+J16</f>
        <v>0</v>
      </c>
      <c r="L16" s="6">
        <v>0</v>
      </c>
      <c r="M16" s="6">
        <f>L16*0.19</f>
        <v>0</v>
      </c>
      <c r="N16" s="32">
        <f>L16+M16</f>
        <v>0</v>
      </c>
    </row>
    <row r="17" spans="1:14" ht="15.75" x14ac:dyDescent="0.2">
      <c r="A17" s="5" t="s">
        <v>12</v>
      </c>
      <c r="B17" s="105" t="s">
        <v>13</v>
      </c>
      <c r="C17" s="105"/>
      <c r="D17" s="105"/>
      <c r="E17" s="105"/>
      <c r="F17" s="105"/>
      <c r="G17" s="105"/>
      <c r="H17" s="105"/>
      <c r="I17" s="6">
        <v>0</v>
      </c>
      <c r="J17" s="6">
        <f>I17*0.19</f>
        <v>0</v>
      </c>
      <c r="K17" s="32">
        <f>I17+J17</f>
        <v>0</v>
      </c>
      <c r="L17" s="6">
        <v>0</v>
      </c>
      <c r="M17" s="6">
        <f>L17*0.19</f>
        <v>0</v>
      </c>
      <c r="N17" s="32">
        <f>L17+M17</f>
        <v>0</v>
      </c>
    </row>
    <row r="18" spans="1:14" ht="15.75" x14ac:dyDescent="0.2">
      <c r="A18" s="5" t="s">
        <v>14</v>
      </c>
      <c r="B18" s="105" t="s">
        <v>15</v>
      </c>
      <c r="C18" s="105"/>
      <c r="D18" s="105"/>
      <c r="E18" s="105"/>
      <c r="F18" s="105"/>
      <c r="G18" s="105"/>
      <c r="H18" s="105"/>
      <c r="I18" s="6">
        <v>0</v>
      </c>
      <c r="J18" s="6">
        <f>0.19*I18</f>
        <v>0</v>
      </c>
      <c r="K18" s="32">
        <f>I18+J18</f>
        <v>0</v>
      </c>
      <c r="L18" s="6">
        <v>0</v>
      </c>
      <c r="M18" s="6">
        <f>0.19*L18</f>
        <v>0</v>
      </c>
      <c r="N18" s="32">
        <f>L18+M18</f>
        <v>0</v>
      </c>
    </row>
    <row r="19" spans="1:14" ht="15.75" x14ac:dyDescent="0.2">
      <c r="A19" s="5" t="s">
        <v>16</v>
      </c>
      <c r="B19" s="105" t="s">
        <v>17</v>
      </c>
      <c r="C19" s="105"/>
      <c r="D19" s="105"/>
      <c r="E19" s="105"/>
      <c r="F19" s="105"/>
      <c r="G19" s="105"/>
      <c r="H19" s="105"/>
      <c r="I19" s="6">
        <v>0</v>
      </c>
      <c r="J19" s="6">
        <f>I19*0.19</f>
        <v>0</v>
      </c>
      <c r="K19" s="32">
        <f>I19+J19</f>
        <v>0</v>
      </c>
      <c r="L19" s="6">
        <v>0</v>
      </c>
      <c r="M19" s="6">
        <f>L19*0.19</f>
        <v>0</v>
      </c>
      <c r="N19" s="32">
        <f>L19+M19</f>
        <v>0</v>
      </c>
    </row>
    <row r="20" spans="1:14" ht="17.25" x14ac:dyDescent="0.2">
      <c r="A20" s="106" t="s">
        <v>18</v>
      </c>
      <c r="B20" s="107"/>
      <c r="C20" s="107"/>
      <c r="D20" s="107"/>
      <c r="E20" s="107"/>
      <c r="F20" s="107"/>
      <c r="G20" s="107"/>
      <c r="H20" s="107"/>
      <c r="I20" s="6">
        <f t="shared" ref="I20:N20" si="0">SUM(I16:I19)</f>
        <v>0</v>
      </c>
      <c r="J20" s="6">
        <f t="shared" si="0"/>
        <v>0</v>
      </c>
      <c r="K20" s="8">
        <f t="shared" si="0"/>
        <v>0</v>
      </c>
      <c r="L20" s="6">
        <f t="shared" si="0"/>
        <v>0</v>
      </c>
      <c r="M20" s="6">
        <f t="shared" si="0"/>
        <v>0</v>
      </c>
      <c r="N20" s="8">
        <f t="shared" si="0"/>
        <v>0</v>
      </c>
    </row>
    <row r="21" spans="1:14" ht="12.75" x14ac:dyDescent="0.2">
      <c r="A21" s="91" t="s">
        <v>19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137"/>
    </row>
    <row r="22" spans="1:14" ht="12.75" x14ac:dyDescent="0.2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138"/>
    </row>
    <row r="23" spans="1:14" ht="17.25" x14ac:dyDescent="0.2">
      <c r="A23" s="106" t="s">
        <v>20</v>
      </c>
      <c r="B23" s="107"/>
      <c r="C23" s="107"/>
      <c r="D23" s="107"/>
      <c r="E23" s="107"/>
      <c r="F23" s="107"/>
      <c r="G23" s="107"/>
      <c r="H23" s="107"/>
      <c r="I23" s="9">
        <v>22214.09</v>
      </c>
      <c r="J23" s="9">
        <v>4220.68</v>
      </c>
      <c r="K23" s="10">
        <v>26434.77</v>
      </c>
      <c r="L23" s="9">
        <v>0</v>
      </c>
      <c r="M23" s="9">
        <v>0</v>
      </c>
      <c r="N23" s="10">
        <v>0</v>
      </c>
    </row>
    <row r="24" spans="1:14" ht="12.75" x14ac:dyDescent="0.2">
      <c r="A24" s="91" t="s">
        <v>22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37"/>
    </row>
    <row r="25" spans="1:14" ht="12.75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138"/>
    </row>
    <row r="26" spans="1:14" ht="15.75" x14ac:dyDescent="0.2">
      <c r="A26" s="5" t="s">
        <v>23</v>
      </c>
      <c r="B26" s="105" t="s">
        <v>24</v>
      </c>
      <c r="C26" s="105"/>
      <c r="D26" s="105"/>
      <c r="E26" s="105"/>
      <c r="F26" s="105"/>
      <c r="G26" s="105"/>
      <c r="H26" s="105"/>
      <c r="I26" s="39">
        <v>8800</v>
      </c>
      <c r="J26" s="6">
        <f t="shared" ref="J26:N26" si="1">SUM(J27:J29)</f>
        <v>1672</v>
      </c>
      <c r="K26" s="32">
        <f t="shared" si="1"/>
        <v>10472</v>
      </c>
      <c r="L26" s="39">
        <v>8800</v>
      </c>
      <c r="M26" s="6">
        <f t="shared" si="1"/>
        <v>1672</v>
      </c>
      <c r="N26" s="32">
        <f t="shared" si="1"/>
        <v>10472</v>
      </c>
    </row>
    <row r="27" spans="1:14" ht="15.75" x14ac:dyDescent="0.2">
      <c r="A27" s="5"/>
      <c r="B27" s="83" t="s">
        <v>25</v>
      </c>
      <c r="C27" s="108" t="s">
        <v>26</v>
      </c>
      <c r="D27" s="109"/>
      <c r="E27" s="109"/>
      <c r="F27" s="109"/>
      <c r="G27" s="109"/>
      <c r="H27" s="110"/>
      <c r="I27" s="39">
        <v>8800</v>
      </c>
      <c r="J27" s="6">
        <f t="shared" ref="J27:J32" si="2">I27*0.19</f>
        <v>1672</v>
      </c>
      <c r="K27" s="32">
        <f t="shared" ref="K27:K32" si="3">I27+J27</f>
        <v>10472</v>
      </c>
      <c r="L27" s="39">
        <v>8800</v>
      </c>
      <c r="M27" s="6">
        <f t="shared" ref="M27:M32" si="4">L27*0.19</f>
        <v>1672</v>
      </c>
      <c r="N27" s="32">
        <f t="shared" ref="N27:N32" si="5">L27+M27</f>
        <v>10472</v>
      </c>
    </row>
    <row r="28" spans="1:14" ht="15.75" x14ac:dyDescent="0.2">
      <c r="A28" s="5"/>
      <c r="B28" s="83" t="s">
        <v>27</v>
      </c>
      <c r="C28" s="108" t="s">
        <v>28</v>
      </c>
      <c r="D28" s="109"/>
      <c r="E28" s="109"/>
      <c r="F28" s="109"/>
      <c r="G28" s="109"/>
      <c r="H28" s="110"/>
      <c r="I28" s="39">
        <v>0</v>
      </c>
      <c r="J28" s="6">
        <f t="shared" si="2"/>
        <v>0</v>
      </c>
      <c r="K28" s="32">
        <f t="shared" si="3"/>
        <v>0</v>
      </c>
      <c r="L28" s="39">
        <v>0</v>
      </c>
      <c r="M28" s="6">
        <f t="shared" si="4"/>
        <v>0</v>
      </c>
      <c r="N28" s="32">
        <f t="shared" si="5"/>
        <v>0</v>
      </c>
    </row>
    <row r="29" spans="1:14" ht="15.75" x14ac:dyDescent="0.2">
      <c r="A29" s="5"/>
      <c r="B29" s="83" t="s">
        <v>29</v>
      </c>
      <c r="C29" s="108" t="s">
        <v>30</v>
      </c>
      <c r="D29" s="109"/>
      <c r="E29" s="109"/>
      <c r="F29" s="109"/>
      <c r="G29" s="109"/>
      <c r="H29" s="110"/>
      <c r="I29" s="39">
        <v>0</v>
      </c>
      <c r="J29" s="6">
        <f t="shared" si="2"/>
        <v>0</v>
      </c>
      <c r="K29" s="32">
        <f t="shared" si="3"/>
        <v>0</v>
      </c>
      <c r="L29" s="39">
        <v>0</v>
      </c>
      <c r="M29" s="6">
        <f t="shared" si="4"/>
        <v>0</v>
      </c>
      <c r="N29" s="32">
        <f t="shared" si="5"/>
        <v>0</v>
      </c>
    </row>
    <row r="30" spans="1:14" ht="15.75" x14ac:dyDescent="0.2">
      <c r="A30" s="5" t="s">
        <v>31</v>
      </c>
      <c r="B30" s="111" t="s">
        <v>32</v>
      </c>
      <c r="C30" s="111"/>
      <c r="D30" s="111"/>
      <c r="E30" s="111"/>
      <c r="F30" s="111"/>
      <c r="G30" s="111"/>
      <c r="H30" s="111"/>
      <c r="I30" s="39">
        <v>1500</v>
      </c>
      <c r="J30" s="6">
        <f t="shared" si="2"/>
        <v>285</v>
      </c>
      <c r="K30" s="32">
        <f t="shared" si="3"/>
        <v>1785</v>
      </c>
      <c r="L30" s="39">
        <v>1500</v>
      </c>
      <c r="M30" s="6">
        <f t="shared" si="4"/>
        <v>285</v>
      </c>
      <c r="N30" s="32">
        <f t="shared" si="5"/>
        <v>1785</v>
      </c>
    </row>
    <row r="31" spans="1:14" ht="15.75" x14ac:dyDescent="0.2">
      <c r="A31" s="5" t="s">
        <v>33</v>
      </c>
      <c r="B31" s="105" t="s">
        <v>34</v>
      </c>
      <c r="C31" s="105"/>
      <c r="D31" s="105"/>
      <c r="E31" s="105"/>
      <c r="F31" s="105"/>
      <c r="G31" s="105"/>
      <c r="H31" s="105"/>
      <c r="I31" s="39">
        <v>2800</v>
      </c>
      <c r="J31" s="6">
        <f t="shared" si="2"/>
        <v>532</v>
      </c>
      <c r="K31" s="32">
        <f t="shared" si="3"/>
        <v>3332</v>
      </c>
      <c r="L31" s="39">
        <v>2800</v>
      </c>
      <c r="M31" s="6">
        <f t="shared" si="4"/>
        <v>532</v>
      </c>
      <c r="N31" s="32">
        <f t="shared" si="5"/>
        <v>3332</v>
      </c>
    </row>
    <row r="32" spans="1:14" ht="15.75" x14ac:dyDescent="0.2">
      <c r="A32" s="5" t="s">
        <v>35</v>
      </c>
      <c r="B32" s="105" t="s">
        <v>36</v>
      </c>
      <c r="C32" s="105"/>
      <c r="D32" s="105"/>
      <c r="E32" s="105"/>
      <c r="F32" s="105"/>
      <c r="G32" s="105"/>
      <c r="H32" s="105"/>
      <c r="I32" s="39">
        <v>4500</v>
      </c>
      <c r="J32" s="6">
        <f t="shared" si="2"/>
        <v>855</v>
      </c>
      <c r="K32" s="32">
        <f t="shared" si="3"/>
        <v>5355</v>
      </c>
      <c r="L32" s="39">
        <v>4500</v>
      </c>
      <c r="M32" s="6">
        <f t="shared" si="4"/>
        <v>855</v>
      </c>
      <c r="N32" s="32">
        <f t="shared" si="5"/>
        <v>5355</v>
      </c>
    </row>
    <row r="33" spans="1:14" ht="15.75" x14ac:dyDescent="0.2">
      <c r="A33" s="5" t="s">
        <v>37</v>
      </c>
      <c r="B33" s="105" t="s">
        <v>38</v>
      </c>
      <c r="C33" s="105"/>
      <c r="D33" s="105"/>
      <c r="E33" s="105"/>
      <c r="F33" s="105"/>
      <c r="G33" s="105"/>
      <c r="H33" s="105"/>
      <c r="I33" s="39">
        <f t="shared" ref="I33:N33" si="6">SUM(I34:I39)</f>
        <v>160484</v>
      </c>
      <c r="J33" s="6">
        <f t="shared" si="6"/>
        <v>30491.96</v>
      </c>
      <c r="K33" s="32">
        <f t="shared" si="6"/>
        <v>190975.96000000002</v>
      </c>
      <c r="L33" s="39">
        <f>SUM(L34:L39)</f>
        <v>160484</v>
      </c>
      <c r="M33" s="6">
        <f t="shared" si="6"/>
        <v>30491.96</v>
      </c>
      <c r="N33" s="32">
        <f t="shared" si="6"/>
        <v>190975.96000000002</v>
      </c>
    </row>
    <row r="34" spans="1:14" ht="15.75" x14ac:dyDescent="0.2">
      <c r="A34" s="5"/>
      <c r="B34" s="83" t="s">
        <v>40</v>
      </c>
      <c r="C34" s="108" t="s">
        <v>41</v>
      </c>
      <c r="D34" s="109"/>
      <c r="E34" s="109"/>
      <c r="F34" s="109"/>
      <c r="G34" s="109"/>
      <c r="H34" s="110"/>
      <c r="I34" s="39">
        <v>0</v>
      </c>
      <c r="J34" s="6">
        <f t="shared" ref="J34:J40" si="7">I34*0.19</f>
        <v>0</v>
      </c>
      <c r="K34" s="32">
        <f t="shared" ref="K34:K40" si="8">I34+J34</f>
        <v>0</v>
      </c>
      <c r="L34" s="39">
        <v>0</v>
      </c>
      <c r="M34" s="6">
        <f t="shared" ref="M34:M35" si="9">L34*0.19</f>
        <v>0</v>
      </c>
      <c r="N34" s="32">
        <f t="shared" ref="N34:N40" si="10">L34+M34</f>
        <v>0</v>
      </c>
    </row>
    <row r="35" spans="1:14" ht="15.75" x14ac:dyDescent="0.2">
      <c r="A35" s="5"/>
      <c r="B35" s="83" t="s">
        <v>42</v>
      </c>
      <c r="C35" s="108" t="s">
        <v>43</v>
      </c>
      <c r="D35" s="109"/>
      <c r="E35" s="109"/>
      <c r="F35" s="109"/>
      <c r="G35" s="109"/>
      <c r="H35" s="110"/>
      <c r="I35" s="39">
        <v>0</v>
      </c>
      <c r="J35" s="6">
        <f t="shared" si="7"/>
        <v>0</v>
      </c>
      <c r="K35" s="32">
        <f t="shared" si="8"/>
        <v>0</v>
      </c>
      <c r="L35" s="39">
        <v>0</v>
      </c>
      <c r="M35" s="6">
        <f t="shared" si="9"/>
        <v>0</v>
      </c>
      <c r="N35" s="32">
        <f t="shared" si="10"/>
        <v>0</v>
      </c>
    </row>
    <row r="36" spans="1:14" ht="15.75" x14ac:dyDescent="0.2">
      <c r="A36" s="5"/>
      <c r="B36" s="83" t="s">
        <v>44</v>
      </c>
      <c r="C36" s="112" t="s">
        <v>45</v>
      </c>
      <c r="D36" s="113"/>
      <c r="E36" s="113"/>
      <c r="F36" s="113"/>
      <c r="G36" s="113"/>
      <c r="H36" s="114"/>
      <c r="I36" s="39">
        <v>71484</v>
      </c>
      <c r="J36" s="6">
        <f>I36*0.19</f>
        <v>13581.960000000001</v>
      </c>
      <c r="K36" s="32">
        <f t="shared" si="8"/>
        <v>85065.96</v>
      </c>
      <c r="L36" s="39">
        <v>71484</v>
      </c>
      <c r="M36" s="6">
        <f>L36*0.19</f>
        <v>13581.960000000001</v>
      </c>
      <c r="N36" s="32">
        <f t="shared" si="10"/>
        <v>85065.96</v>
      </c>
    </row>
    <row r="37" spans="1:14" ht="15.75" x14ac:dyDescent="0.2">
      <c r="A37" s="5"/>
      <c r="B37" s="83" t="s">
        <v>46</v>
      </c>
      <c r="C37" s="112" t="s">
        <v>47</v>
      </c>
      <c r="D37" s="113"/>
      <c r="E37" s="113"/>
      <c r="F37" s="113"/>
      <c r="G37" s="113"/>
      <c r="H37" s="114"/>
      <c r="I37" s="39">
        <f>'DG-centru '!I36+'DG-strazi'!I36</f>
        <v>3000</v>
      </c>
      <c r="J37" s="6">
        <f t="shared" si="7"/>
        <v>570</v>
      </c>
      <c r="K37" s="32">
        <f t="shared" si="8"/>
        <v>3570</v>
      </c>
      <c r="L37" s="39">
        <f>'DG-centru '!L36+'DG-strazi'!L36</f>
        <v>3000</v>
      </c>
      <c r="M37" s="6">
        <f t="shared" ref="M37:M40" si="11">L37*0.19</f>
        <v>570</v>
      </c>
      <c r="N37" s="32">
        <f t="shared" si="10"/>
        <v>3570</v>
      </c>
    </row>
    <row r="38" spans="1:14" ht="15.75" x14ac:dyDescent="0.2">
      <c r="A38" s="5"/>
      <c r="B38" s="83" t="s">
        <v>48</v>
      </c>
      <c r="C38" s="112" t="s">
        <v>49</v>
      </c>
      <c r="D38" s="113"/>
      <c r="E38" s="113"/>
      <c r="F38" s="113"/>
      <c r="G38" s="113"/>
      <c r="H38" s="114"/>
      <c r="I38" s="39">
        <f>'DG-centru '!I37+'DG-strazi'!I37</f>
        <v>10500</v>
      </c>
      <c r="J38" s="6">
        <f t="shared" si="7"/>
        <v>1995</v>
      </c>
      <c r="K38" s="32">
        <f t="shared" si="8"/>
        <v>12495</v>
      </c>
      <c r="L38" s="39">
        <f>'DG-centru '!L37+'DG-strazi'!L37</f>
        <v>10500</v>
      </c>
      <c r="M38" s="6">
        <f t="shared" si="11"/>
        <v>1995</v>
      </c>
      <c r="N38" s="32">
        <f t="shared" si="10"/>
        <v>12495</v>
      </c>
    </row>
    <row r="39" spans="1:14" ht="15.75" x14ac:dyDescent="0.2">
      <c r="A39" s="5"/>
      <c r="B39" s="83" t="s">
        <v>50</v>
      </c>
      <c r="C39" s="108" t="s">
        <v>51</v>
      </c>
      <c r="D39" s="109"/>
      <c r="E39" s="109"/>
      <c r="F39" s="109"/>
      <c r="G39" s="109"/>
      <c r="H39" s="110"/>
      <c r="I39" s="39">
        <f>'DG-centru '!I38+'DG-strazi'!I38</f>
        <v>75500</v>
      </c>
      <c r="J39" s="6">
        <f t="shared" si="7"/>
        <v>14345</v>
      </c>
      <c r="K39" s="32">
        <f t="shared" si="8"/>
        <v>89845</v>
      </c>
      <c r="L39" s="39">
        <f>'DG-centru '!L38+'DG-strazi'!L38</f>
        <v>75500</v>
      </c>
      <c r="M39" s="6">
        <f t="shared" si="11"/>
        <v>14345</v>
      </c>
      <c r="N39" s="32">
        <f t="shared" si="10"/>
        <v>89845</v>
      </c>
    </row>
    <row r="40" spans="1:14" ht="15.75" x14ac:dyDescent="0.2">
      <c r="A40" s="5" t="s">
        <v>52</v>
      </c>
      <c r="B40" s="105" t="s">
        <v>53</v>
      </c>
      <c r="C40" s="105"/>
      <c r="D40" s="105"/>
      <c r="E40" s="105"/>
      <c r="F40" s="105"/>
      <c r="G40" s="105"/>
      <c r="H40" s="105"/>
      <c r="I40" s="39">
        <v>0</v>
      </c>
      <c r="J40" s="6">
        <f t="shared" si="7"/>
        <v>0</v>
      </c>
      <c r="K40" s="32">
        <f t="shared" si="8"/>
        <v>0</v>
      </c>
      <c r="L40" s="39">
        <v>0</v>
      </c>
      <c r="M40" s="6">
        <f t="shared" si="11"/>
        <v>0</v>
      </c>
      <c r="N40" s="32">
        <f t="shared" si="10"/>
        <v>0</v>
      </c>
    </row>
    <row r="41" spans="1:14" ht="15.75" x14ac:dyDescent="0.2">
      <c r="A41" s="5" t="s">
        <v>54</v>
      </c>
      <c r="B41" s="105" t="s">
        <v>55</v>
      </c>
      <c r="C41" s="105"/>
      <c r="D41" s="105"/>
      <c r="E41" s="105"/>
      <c r="F41" s="105"/>
      <c r="G41" s="105"/>
      <c r="H41" s="105"/>
      <c r="I41" s="39">
        <f>I43+I42</f>
        <v>155700</v>
      </c>
      <c r="J41" s="6">
        <f>SUM(J42:J43)</f>
        <v>29583</v>
      </c>
      <c r="K41" s="32">
        <f>SUM(K42:K43)</f>
        <v>185283</v>
      </c>
      <c r="L41" s="39">
        <f>L43+L42</f>
        <v>155500</v>
      </c>
      <c r="M41" s="6">
        <f>SUM(M42:M43)</f>
        <v>29545</v>
      </c>
      <c r="N41" s="32">
        <f>SUM(N42:N43)</f>
        <v>185045</v>
      </c>
    </row>
    <row r="42" spans="1:14" ht="15.75" x14ac:dyDescent="0.2">
      <c r="A42" s="5"/>
      <c r="B42" s="83" t="s">
        <v>56</v>
      </c>
      <c r="C42" s="108" t="s">
        <v>57</v>
      </c>
      <c r="D42" s="109"/>
      <c r="E42" s="109"/>
      <c r="F42" s="109"/>
      <c r="G42" s="109"/>
      <c r="H42" s="110"/>
      <c r="I42" s="39">
        <v>130500</v>
      </c>
      <c r="J42" s="6">
        <f t="shared" ref="J42:J48" si="12">I42*0.19</f>
        <v>24795</v>
      </c>
      <c r="K42" s="32">
        <f t="shared" ref="K42:K48" si="13">I42+J42</f>
        <v>155295</v>
      </c>
      <c r="L42" s="39">
        <v>130500</v>
      </c>
      <c r="M42" s="6">
        <f t="shared" ref="M42:M43" si="14">L42*0.19</f>
        <v>24795</v>
      </c>
      <c r="N42" s="32">
        <f t="shared" ref="N42:N43" si="15">L42+M42</f>
        <v>155295</v>
      </c>
    </row>
    <row r="43" spans="1:14" ht="15.75" x14ac:dyDescent="0.2">
      <c r="A43" s="5"/>
      <c r="B43" s="83" t="s">
        <v>58</v>
      </c>
      <c r="C43" s="108" t="s">
        <v>59</v>
      </c>
      <c r="D43" s="109"/>
      <c r="E43" s="109"/>
      <c r="F43" s="109"/>
      <c r="G43" s="109"/>
      <c r="H43" s="110"/>
      <c r="I43" s="39">
        <f>'DG-centru '!I42+'DG-strazi'!I42</f>
        <v>25200</v>
      </c>
      <c r="J43" s="6">
        <f t="shared" si="12"/>
        <v>4788</v>
      </c>
      <c r="K43" s="32">
        <f t="shared" si="13"/>
        <v>29988</v>
      </c>
      <c r="L43" s="39">
        <v>25000</v>
      </c>
      <c r="M43" s="6">
        <f t="shared" si="14"/>
        <v>4750</v>
      </c>
      <c r="N43" s="32">
        <f t="shared" si="15"/>
        <v>29750</v>
      </c>
    </row>
    <row r="44" spans="1:14" ht="15.75" x14ac:dyDescent="0.2">
      <c r="A44" s="5" t="s">
        <v>60</v>
      </c>
      <c r="B44" s="105" t="s">
        <v>61</v>
      </c>
      <c r="C44" s="105"/>
      <c r="D44" s="105"/>
      <c r="E44" s="105"/>
      <c r="F44" s="105"/>
      <c r="G44" s="105"/>
      <c r="H44" s="105"/>
      <c r="I44" s="39">
        <f t="shared" ref="I44:N44" si="16">I45+I48</f>
        <v>72916</v>
      </c>
      <c r="J44" s="6">
        <f t="shared" si="16"/>
        <v>13854.04</v>
      </c>
      <c r="K44" s="32">
        <f t="shared" si="16"/>
        <v>86770.040000000008</v>
      </c>
      <c r="L44" s="39">
        <f t="shared" si="16"/>
        <v>72916</v>
      </c>
      <c r="M44" s="6">
        <f t="shared" si="16"/>
        <v>13854.04</v>
      </c>
      <c r="N44" s="32">
        <f t="shared" si="16"/>
        <v>86770.040000000008</v>
      </c>
    </row>
    <row r="45" spans="1:14" ht="15.75" x14ac:dyDescent="0.2">
      <c r="A45" s="5"/>
      <c r="B45" s="83" t="s">
        <v>62</v>
      </c>
      <c r="C45" s="108" t="s">
        <v>63</v>
      </c>
      <c r="D45" s="109"/>
      <c r="E45" s="109"/>
      <c r="F45" s="109"/>
      <c r="G45" s="109"/>
      <c r="H45" s="110"/>
      <c r="I45" s="39">
        <f t="shared" ref="I45:N45" si="17">SUM(I46:I47)</f>
        <v>21000</v>
      </c>
      <c r="J45" s="6">
        <f t="shared" si="17"/>
        <v>3990</v>
      </c>
      <c r="K45" s="32">
        <f t="shared" si="17"/>
        <v>24990</v>
      </c>
      <c r="L45" s="39">
        <f t="shared" si="17"/>
        <v>21000</v>
      </c>
      <c r="M45" s="6">
        <f t="shared" si="17"/>
        <v>3990</v>
      </c>
      <c r="N45" s="32">
        <f t="shared" si="17"/>
        <v>24990</v>
      </c>
    </row>
    <row r="46" spans="1:14" ht="15.75" x14ac:dyDescent="0.2">
      <c r="A46" s="5"/>
      <c r="B46" s="82"/>
      <c r="C46" s="83" t="s">
        <v>64</v>
      </c>
      <c r="D46" s="108" t="s">
        <v>65</v>
      </c>
      <c r="E46" s="109"/>
      <c r="F46" s="109"/>
      <c r="G46" s="109"/>
      <c r="H46" s="110"/>
      <c r="I46" s="39">
        <v>11000</v>
      </c>
      <c r="J46" s="6">
        <f t="shared" si="12"/>
        <v>2090</v>
      </c>
      <c r="K46" s="32">
        <f t="shared" si="13"/>
        <v>13090</v>
      </c>
      <c r="L46" s="39">
        <v>11000</v>
      </c>
      <c r="M46" s="6">
        <f t="shared" ref="M46:M48" si="18">L46*0.19</f>
        <v>2090</v>
      </c>
      <c r="N46" s="32">
        <f t="shared" ref="N46:N48" si="19">L46+M46</f>
        <v>13090</v>
      </c>
    </row>
    <row r="47" spans="1:14" ht="15.75" x14ac:dyDescent="0.2">
      <c r="A47" s="5"/>
      <c r="B47" s="82"/>
      <c r="C47" s="83" t="s">
        <v>66</v>
      </c>
      <c r="D47" s="112" t="s">
        <v>67</v>
      </c>
      <c r="E47" s="113"/>
      <c r="F47" s="113"/>
      <c r="G47" s="113"/>
      <c r="H47" s="114"/>
      <c r="I47" s="39">
        <v>10000</v>
      </c>
      <c r="J47" s="6">
        <f t="shared" si="12"/>
        <v>1900</v>
      </c>
      <c r="K47" s="32">
        <f t="shared" si="13"/>
        <v>11900</v>
      </c>
      <c r="L47" s="39">
        <v>10000</v>
      </c>
      <c r="M47" s="6">
        <f t="shared" si="18"/>
        <v>1900</v>
      </c>
      <c r="N47" s="32">
        <f t="shared" si="19"/>
        <v>11900</v>
      </c>
    </row>
    <row r="48" spans="1:14" ht="15.75" x14ac:dyDescent="0.2">
      <c r="A48" s="5"/>
      <c r="B48" s="83" t="s">
        <v>68</v>
      </c>
      <c r="C48" s="108" t="s">
        <v>69</v>
      </c>
      <c r="D48" s="109"/>
      <c r="E48" s="109"/>
      <c r="F48" s="109"/>
      <c r="G48" s="109"/>
      <c r="H48" s="110"/>
      <c r="I48" s="39">
        <v>51916</v>
      </c>
      <c r="J48" s="6">
        <f t="shared" si="12"/>
        <v>9864.0400000000009</v>
      </c>
      <c r="K48" s="32">
        <f t="shared" si="13"/>
        <v>61780.04</v>
      </c>
      <c r="L48" s="39">
        <v>51916</v>
      </c>
      <c r="M48" s="6">
        <f t="shared" si="18"/>
        <v>9864.0400000000009</v>
      </c>
      <c r="N48" s="32">
        <f t="shared" si="19"/>
        <v>61780.04</v>
      </c>
    </row>
    <row r="49" spans="1:14" ht="17.25" x14ac:dyDescent="0.2">
      <c r="A49" s="106" t="s">
        <v>70</v>
      </c>
      <c r="B49" s="107"/>
      <c r="C49" s="107"/>
      <c r="D49" s="107"/>
      <c r="E49" s="107"/>
      <c r="F49" s="107"/>
      <c r="G49" s="107"/>
      <c r="H49" s="107"/>
      <c r="I49" s="6">
        <f t="shared" ref="I49:N49" si="20">I26+I30+I31+I32+I33+I40+I41+I44</f>
        <v>406700</v>
      </c>
      <c r="J49" s="6">
        <f t="shared" si="20"/>
        <v>77273</v>
      </c>
      <c r="K49" s="32">
        <f t="shared" si="20"/>
        <v>483973</v>
      </c>
      <c r="L49" s="6">
        <f t="shared" si="20"/>
        <v>406500</v>
      </c>
      <c r="M49" s="6">
        <f t="shared" si="20"/>
        <v>77235</v>
      </c>
      <c r="N49" s="32">
        <f t="shared" si="20"/>
        <v>483735</v>
      </c>
    </row>
    <row r="50" spans="1:14" ht="12.75" x14ac:dyDescent="0.2">
      <c r="A50" s="91" t="s">
        <v>71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137"/>
    </row>
    <row r="51" spans="1:14" ht="12.75" x14ac:dyDescent="0.2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138"/>
    </row>
    <row r="52" spans="1:14" ht="15.75" x14ac:dyDescent="0.2">
      <c r="A52" s="5" t="s">
        <v>72</v>
      </c>
      <c r="B52" s="105" t="s">
        <v>73</v>
      </c>
      <c r="C52" s="105"/>
      <c r="D52" s="105"/>
      <c r="E52" s="105"/>
      <c r="F52" s="105"/>
      <c r="G52" s="105"/>
      <c r="H52" s="105"/>
      <c r="I52" s="6">
        <v>2820967.39</v>
      </c>
      <c r="J52" s="6">
        <f>I52*19%</f>
        <v>535983.80410000007</v>
      </c>
      <c r="K52" s="8">
        <f>SUM(I52:J52)</f>
        <v>3356951.1941</v>
      </c>
      <c r="L52" s="6">
        <v>2826263.82</v>
      </c>
      <c r="M52" s="6">
        <f t="shared" ref="M52" si="21">L52*0.19</f>
        <v>536990.12579999992</v>
      </c>
      <c r="N52" s="8">
        <f t="shared" ref="N52:N57" si="22">L52+M52</f>
        <v>3363253.9457999999</v>
      </c>
    </row>
    <row r="53" spans="1:14" ht="15.75" x14ac:dyDescent="0.2">
      <c r="A53" s="5" t="s">
        <v>74</v>
      </c>
      <c r="B53" s="105" t="s">
        <v>75</v>
      </c>
      <c r="C53" s="105"/>
      <c r="D53" s="105"/>
      <c r="E53" s="105"/>
      <c r="F53" s="105"/>
      <c r="G53" s="105"/>
      <c r="H53" s="105"/>
      <c r="I53" s="6">
        <v>18503</v>
      </c>
      <c r="J53" s="6">
        <f t="shared" ref="J53:J57" si="23">I53*19%</f>
        <v>3515.57</v>
      </c>
      <c r="K53" s="8">
        <f t="shared" ref="K53:K57" si="24">SUM(I53:J53)</f>
        <v>22018.57</v>
      </c>
      <c r="L53" s="6">
        <v>4503.05</v>
      </c>
      <c r="M53" s="6">
        <f>L53*0.19</f>
        <v>855.57950000000005</v>
      </c>
      <c r="N53" s="8">
        <f t="shared" si="22"/>
        <v>5358.6295</v>
      </c>
    </row>
    <row r="54" spans="1:14" ht="15.75" x14ac:dyDescent="0.2">
      <c r="A54" s="5" t="s">
        <v>76</v>
      </c>
      <c r="B54" s="105" t="s">
        <v>77</v>
      </c>
      <c r="C54" s="105"/>
      <c r="D54" s="105"/>
      <c r="E54" s="105"/>
      <c r="F54" s="105"/>
      <c r="G54" s="105"/>
      <c r="H54" s="105"/>
      <c r="I54" s="6">
        <v>87600</v>
      </c>
      <c r="J54" s="6">
        <f t="shared" si="23"/>
        <v>16644</v>
      </c>
      <c r="K54" s="8">
        <f t="shared" si="24"/>
        <v>104244</v>
      </c>
      <c r="L54" s="6">
        <v>29600</v>
      </c>
      <c r="M54" s="6">
        <f>L54*0.19</f>
        <v>5624</v>
      </c>
      <c r="N54" s="8">
        <f t="shared" si="22"/>
        <v>35224</v>
      </c>
    </row>
    <row r="55" spans="1:14" ht="15.75" x14ac:dyDescent="0.2">
      <c r="A55" s="5" t="s">
        <v>78</v>
      </c>
      <c r="B55" s="111" t="s">
        <v>134</v>
      </c>
      <c r="C55" s="111"/>
      <c r="D55" s="111"/>
      <c r="E55" s="111"/>
      <c r="F55" s="111"/>
      <c r="G55" s="111"/>
      <c r="H55" s="111"/>
      <c r="I55" s="6">
        <v>0</v>
      </c>
      <c r="J55" s="6">
        <f t="shared" si="23"/>
        <v>0</v>
      </c>
      <c r="K55" s="8">
        <f t="shared" si="24"/>
        <v>0</v>
      </c>
      <c r="L55" s="6">
        <v>365673.89</v>
      </c>
      <c r="M55" s="6">
        <f>L55*0.19</f>
        <v>69478.039100000009</v>
      </c>
      <c r="N55" s="8">
        <f t="shared" si="22"/>
        <v>435151.92910000001</v>
      </c>
    </row>
    <row r="56" spans="1:14" ht="15.75" x14ac:dyDescent="0.2">
      <c r="A56" s="5" t="s">
        <v>80</v>
      </c>
      <c r="B56" s="105" t="s">
        <v>81</v>
      </c>
      <c r="C56" s="105"/>
      <c r="D56" s="105"/>
      <c r="E56" s="105"/>
      <c r="F56" s="105"/>
      <c r="G56" s="105"/>
      <c r="H56" s="105"/>
      <c r="I56" s="6">
        <v>51370</v>
      </c>
      <c r="J56" s="6">
        <f t="shared" si="23"/>
        <v>9760.2999999999993</v>
      </c>
      <c r="K56" s="8">
        <f t="shared" si="24"/>
        <v>61130.3</v>
      </c>
      <c r="L56" s="6">
        <v>51370</v>
      </c>
      <c r="M56" s="6">
        <f>L56*0.19</f>
        <v>9760.2999999999993</v>
      </c>
      <c r="N56" s="8">
        <f t="shared" si="22"/>
        <v>61130.3</v>
      </c>
    </row>
    <row r="57" spans="1:14" ht="15.75" x14ac:dyDescent="0.2">
      <c r="A57" s="70" t="s">
        <v>82</v>
      </c>
      <c r="B57" s="130" t="s">
        <v>133</v>
      </c>
      <c r="C57" s="130"/>
      <c r="D57" s="130"/>
      <c r="E57" s="130"/>
      <c r="F57" s="130"/>
      <c r="G57" s="130"/>
      <c r="H57" s="130"/>
      <c r="I57" s="71">
        <v>0</v>
      </c>
      <c r="J57" s="6">
        <f t="shared" si="23"/>
        <v>0</v>
      </c>
      <c r="K57" s="8">
        <f t="shared" si="24"/>
        <v>0</v>
      </c>
      <c r="L57" s="71">
        <v>741989.38</v>
      </c>
      <c r="M57" s="71">
        <f>L57*0.19</f>
        <v>140977.9822</v>
      </c>
      <c r="N57" s="72">
        <f t="shared" si="22"/>
        <v>882967.36219999997</v>
      </c>
    </row>
    <row r="58" spans="1:14" ht="17.25" x14ac:dyDescent="0.2">
      <c r="A58" s="106" t="s">
        <v>84</v>
      </c>
      <c r="B58" s="107"/>
      <c r="C58" s="107"/>
      <c r="D58" s="107"/>
      <c r="E58" s="107"/>
      <c r="F58" s="107"/>
      <c r="G58" s="107"/>
      <c r="H58" s="107"/>
      <c r="I58" s="6">
        <f>SUM(I52:I57)</f>
        <v>2978440.39</v>
      </c>
      <c r="J58" s="6">
        <f>SUM(J52:J57)</f>
        <v>565903.67410000006</v>
      </c>
      <c r="K58" s="8">
        <f>SUM(K52:K57)</f>
        <v>3544344.0640999996</v>
      </c>
      <c r="L58" s="6">
        <f>L52+L53+L54+L55+L56+L57</f>
        <v>4019400.1399999997</v>
      </c>
      <c r="M58" s="6">
        <f>M52+M53+M54+M55+M56+M57</f>
        <v>763686.02659999998</v>
      </c>
      <c r="N58" s="8">
        <f>N52+N53+N54+N55+N56+N57</f>
        <v>4783086.1665999992</v>
      </c>
    </row>
    <row r="59" spans="1:14" ht="12.75" x14ac:dyDescent="0.2">
      <c r="A59" s="91" t="s">
        <v>85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37"/>
    </row>
    <row r="60" spans="1:14" ht="12.75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138"/>
    </row>
    <row r="61" spans="1:14" ht="15.75" x14ac:dyDescent="0.2">
      <c r="A61" s="5" t="s">
        <v>86</v>
      </c>
      <c r="B61" s="105" t="s">
        <v>87</v>
      </c>
      <c r="C61" s="105"/>
      <c r="D61" s="105"/>
      <c r="E61" s="105"/>
      <c r="F61" s="105"/>
      <c r="G61" s="105"/>
      <c r="H61" s="105"/>
      <c r="I61" s="6">
        <v>25726.06</v>
      </c>
      <c r="J61" s="6">
        <v>4887.95</v>
      </c>
      <c r="K61" s="32">
        <v>30614.01</v>
      </c>
      <c r="L61" s="6">
        <v>25440.6</v>
      </c>
      <c r="M61" s="6">
        <v>4833.71</v>
      </c>
      <c r="N61" s="32">
        <v>30274.31</v>
      </c>
    </row>
    <row r="62" spans="1:14" ht="15.75" x14ac:dyDescent="0.2">
      <c r="A62" s="5"/>
      <c r="B62" s="83" t="s">
        <v>88</v>
      </c>
      <c r="C62" s="105" t="s">
        <v>89</v>
      </c>
      <c r="D62" s="105"/>
      <c r="E62" s="105"/>
      <c r="F62" s="105"/>
      <c r="G62" s="105"/>
      <c r="H62" s="105"/>
      <c r="I62" s="6">
        <v>25726.06</v>
      </c>
      <c r="J62" s="6">
        <f>(I62*19%)</f>
        <v>4887.9513999999999</v>
      </c>
      <c r="K62" s="32">
        <f>SUM(I62:J62)</f>
        <v>30614.011400000003</v>
      </c>
      <c r="L62" s="6">
        <v>25440.6</v>
      </c>
      <c r="M62" s="6">
        <f>(L62*19%)</f>
        <v>4833.7139999999999</v>
      </c>
      <c r="N62" s="32">
        <f>SUM(L62:M62)</f>
        <v>30274.313999999998</v>
      </c>
    </row>
    <row r="63" spans="1:14" ht="15.75" x14ac:dyDescent="0.2">
      <c r="A63" s="5"/>
      <c r="B63" s="83" t="s">
        <v>90</v>
      </c>
      <c r="C63" s="105" t="s">
        <v>91</v>
      </c>
      <c r="D63" s="105"/>
      <c r="E63" s="105"/>
      <c r="F63" s="105"/>
      <c r="G63" s="105"/>
      <c r="H63" s="105"/>
      <c r="I63" s="6">
        <v>0</v>
      </c>
      <c r="J63" s="6">
        <v>0</v>
      </c>
      <c r="K63" s="32">
        <v>0</v>
      </c>
      <c r="L63" s="6">
        <f>L58*0%</f>
        <v>0</v>
      </c>
      <c r="M63" s="6">
        <f>L63*0.19</f>
        <v>0</v>
      </c>
      <c r="N63" s="32">
        <f>L63+M63</f>
        <v>0</v>
      </c>
    </row>
    <row r="64" spans="1:14" ht="15.75" x14ac:dyDescent="0.2">
      <c r="A64" s="5" t="s">
        <v>92</v>
      </c>
      <c r="B64" s="105" t="s">
        <v>93</v>
      </c>
      <c r="C64" s="105"/>
      <c r="D64" s="105"/>
      <c r="E64" s="105"/>
      <c r="F64" s="105"/>
      <c r="G64" s="105"/>
      <c r="H64" s="105"/>
      <c r="I64" s="6">
        <v>47315.035799999998</v>
      </c>
      <c r="J64" s="6">
        <v>0</v>
      </c>
      <c r="K64" s="6">
        <v>47315.035799999998</v>
      </c>
      <c r="L64" s="6">
        <v>47315.035799999998</v>
      </c>
      <c r="M64" s="6">
        <f t="shared" ref="M64" si="25">SUM(M65:M69)</f>
        <v>0</v>
      </c>
      <c r="N64" s="8">
        <v>47315.035799999998</v>
      </c>
    </row>
    <row r="65" spans="1:14" ht="15.75" x14ac:dyDescent="0.2">
      <c r="A65" s="24"/>
      <c r="B65" s="83" t="s">
        <v>94</v>
      </c>
      <c r="C65" s="105" t="s">
        <v>95</v>
      </c>
      <c r="D65" s="105"/>
      <c r="E65" s="105"/>
      <c r="F65" s="105"/>
      <c r="G65" s="105"/>
      <c r="H65" s="105"/>
      <c r="I65" s="6">
        <v>0</v>
      </c>
      <c r="J65" s="6">
        <v>0</v>
      </c>
      <c r="K65" s="6">
        <v>0</v>
      </c>
      <c r="L65" s="6">
        <v>0</v>
      </c>
      <c r="M65" s="6">
        <f>L65*0</f>
        <v>0</v>
      </c>
      <c r="N65" s="8">
        <v>0</v>
      </c>
    </row>
    <row r="66" spans="1:14" ht="15.75" x14ac:dyDescent="0.2">
      <c r="A66" s="25"/>
      <c r="B66" s="83" t="s">
        <v>96</v>
      </c>
      <c r="C66" s="105" t="s">
        <v>97</v>
      </c>
      <c r="D66" s="105"/>
      <c r="E66" s="105"/>
      <c r="F66" s="105"/>
      <c r="G66" s="105"/>
      <c r="H66" s="105"/>
      <c r="I66" s="6">
        <v>2634.62</v>
      </c>
      <c r="J66" s="6">
        <v>0</v>
      </c>
      <c r="K66" s="6">
        <v>2634.62</v>
      </c>
      <c r="L66" s="6">
        <v>2634.62</v>
      </c>
      <c r="M66" s="6">
        <f>L66*0</f>
        <v>0</v>
      </c>
      <c r="N66" s="8">
        <v>2634.62</v>
      </c>
    </row>
    <row r="67" spans="1:14" ht="15.75" x14ac:dyDescent="0.2">
      <c r="A67" s="25"/>
      <c r="B67" s="83" t="s">
        <v>98</v>
      </c>
      <c r="C67" s="111" t="s">
        <v>99</v>
      </c>
      <c r="D67" s="111"/>
      <c r="E67" s="111"/>
      <c r="F67" s="111"/>
      <c r="G67" s="111"/>
      <c r="H67" s="111"/>
      <c r="I67" s="6">
        <v>13173.08</v>
      </c>
      <c r="J67" s="6">
        <v>0</v>
      </c>
      <c r="K67" s="6">
        <v>13173.08</v>
      </c>
      <c r="L67" s="6">
        <v>13173.08</v>
      </c>
      <c r="M67" s="6">
        <f>L67*0</f>
        <v>0</v>
      </c>
      <c r="N67" s="8">
        <v>13173.08</v>
      </c>
    </row>
    <row r="68" spans="1:14" ht="15.75" x14ac:dyDescent="0.2">
      <c r="A68" s="25"/>
      <c r="B68" s="83" t="s">
        <v>100</v>
      </c>
      <c r="C68" s="105" t="s">
        <v>101</v>
      </c>
      <c r="D68" s="105"/>
      <c r="E68" s="105"/>
      <c r="F68" s="105"/>
      <c r="G68" s="105"/>
      <c r="H68" s="105"/>
      <c r="I68" s="6">
        <v>13173.08</v>
      </c>
      <c r="J68" s="6">
        <v>0</v>
      </c>
      <c r="K68" s="6">
        <v>13173.08</v>
      </c>
      <c r="L68" s="6">
        <v>13173.08</v>
      </c>
      <c r="M68" s="6">
        <f>L68*0</f>
        <v>0</v>
      </c>
      <c r="N68" s="8">
        <v>13173.08</v>
      </c>
    </row>
    <row r="69" spans="1:14" ht="15.75" x14ac:dyDescent="0.2">
      <c r="A69" s="25"/>
      <c r="B69" s="83" t="s">
        <v>102</v>
      </c>
      <c r="C69" s="111" t="s">
        <v>103</v>
      </c>
      <c r="D69" s="111"/>
      <c r="E69" s="111"/>
      <c r="F69" s="111"/>
      <c r="G69" s="111"/>
      <c r="H69" s="111"/>
      <c r="I69" s="6">
        <v>15807.68</v>
      </c>
      <c r="J69" s="6">
        <v>0</v>
      </c>
      <c r="K69" s="6">
        <v>15807.68</v>
      </c>
      <c r="L69" s="6">
        <v>15807.68</v>
      </c>
      <c r="M69" s="6">
        <f>L69*0</f>
        <v>0</v>
      </c>
      <c r="N69" s="8">
        <v>15807.68</v>
      </c>
    </row>
    <row r="70" spans="1:14" ht="15.75" x14ac:dyDescent="0.2">
      <c r="A70" s="5" t="s">
        <v>104</v>
      </c>
      <c r="B70" s="105" t="s">
        <v>105</v>
      </c>
      <c r="C70" s="105"/>
      <c r="D70" s="105"/>
      <c r="E70" s="105"/>
      <c r="F70" s="105"/>
      <c r="G70" s="105"/>
      <c r="H70" s="105"/>
      <c r="I70" s="40">
        <v>263461.5</v>
      </c>
      <c r="J70" s="6">
        <v>50057.69</v>
      </c>
      <c r="K70" s="32">
        <v>313519.19</v>
      </c>
      <c r="L70" s="40">
        <f>'DG-centru '!L69+'DG-strazi'!L69</f>
        <v>0</v>
      </c>
      <c r="M70" s="6">
        <f>L70*0.19</f>
        <v>0</v>
      </c>
      <c r="N70" s="32">
        <f>L70+M70</f>
        <v>0</v>
      </c>
    </row>
    <row r="71" spans="1:14" ht="15.75" x14ac:dyDescent="0.2">
      <c r="A71" s="5" t="s">
        <v>106</v>
      </c>
      <c r="B71" s="105" t="s">
        <v>107</v>
      </c>
      <c r="C71" s="105"/>
      <c r="D71" s="105"/>
      <c r="E71" s="105"/>
      <c r="F71" s="105"/>
      <c r="G71" s="105"/>
      <c r="H71" s="105"/>
      <c r="I71" s="40">
        <v>8400</v>
      </c>
      <c r="J71" s="6">
        <v>1596</v>
      </c>
      <c r="K71" s="32">
        <v>9996</v>
      </c>
      <c r="L71" s="40">
        <f>'DG-centru '!L70+'DG-strazi'!L70</f>
        <v>8400</v>
      </c>
      <c r="M71" s="6">
        <f>L71*0.19</f>
        <v>1596</v>
      </c>
      <c r="N71" s="32">
        <f t="shared" ref="N71" si="26">L71+M71</f>
        <v>9996</v>
      </c>
    </row>
    <row r="72" spans="1:14" ht="17.25" x14ac:dyDescent="0.2">
      <c r="A72" s="106" t="s">
        <v>108</v>
      </c>
      <c r="B72" s="107"/>
      <c r="C72" s="107"/>
      <c r="D72" s="107"/>
      <c r="E72" s="107"/>
      <c r="F72" s="107"/>
      <c r="G72" s="107"/>
      <c r="H72" s="107"/>
      <c r="I72" s="6">
        <f t="shared" ref="I72:N72" si="27">I61+I64+I70+I71</f>
        <v>344902.59580000001</v>
      </c>
      <c r="J72" s="6">
        <f t="shared" si="27"/>
        <v>56541.64</v>
      </c>
      <c r="K72" s="32">
        <f t="shared" si="27"/>
        <v>401444.23580000002</v>
      </c>
      <c r="L72" s="6">
        <f t="shared" si="27"/>
        <v>81155.635799999989</v>
      </c>
      <c r="M72" s="6">
        <f t="shared" si="27"/>
        <v>6429.71</v>
      </c>
      <c r="N72" s="32">
        <f t="shared" si="27"/>
        <v>87585.345799999996</v>
      </c>
    </row>
    <row r="73" spans="1:14" ht="12.75" x14ac:dyDescent="0.2">
      <c r="A73" s="91" t="s">
        <v>109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137"/>
    </row>
    <row r="74" spans="1:14" ht="12.75" x14ac:dyDescent="0.2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138"/>
    </row>
    <row r="75" spans="1:14" ht="15.75" x14ac:dyDescent="0.2">
      <c r="A75" s="5" t="s">
        <v>110</v>
      </c>
      <c r="B75" s="105" t="s">
        <v>111</v>
      </c>
      <c r="C75" s="105"/>
      <c r="D75" s="105"/>
      <c r="E75" s="105"/>
      <c r="F75" s="105"/>
      <c r="G75" s="105"/>
      <c r="H75" s="105"/>
      <c r="I75" s="6">
        <v>0</v>
      </c>
      <c r="J75" s="6">
        <f>I75*0.19</f>
        <v>0</v>
      </c>
      <c r="K75" s="8">
        <f>I75*1.19</f>
        <v>0</v>
      </c>
      <c r="L75" s="6">
        <v>0</v>
      </c>
      <c r="M75" s="6">
        <f>L75*0.19</f>
        <v>0</v>
      </c>
      <c r="N75" s="8">
        <f>L75*1.19</f>
        <v>0</v>
      </c>
    </row>
    <row r="76" spans="1:14" ht="15.75" x14ac:dyDescent="0.2">
      <c r="A76" s="5" t="s">
        <v>112</v>
      </c>
      <c r="B76" s="105" t="s">
        <v>113</v>
      </c>
      <c r="C76" s="105"/>
      <c r="D76" s="105"/>
      <c r="E76" s="105"/>
      <c r="F76" s="105"/>
      <c r="G76" s="105"/>
      <c r="H76" s="105"/>
      <c r="I76" s="6">
        <v>0</v>
      </c>
      <c r="J76" s="6">
        <f>I76*0.19</f>
        <v>0</v>
      </c>
      <c r="K76" s="8">
        <f>I76*1.19</f>
        <v>0</v>
      </c>
      <c r="L76" s="6">
        <v>0</v>
      </c>
      <c r="M76" s="6">
        <f>L76*0.19</f>
        <v>0</v>
      </c>
      <c r="N76" s="8">
        <f>L76*1.19</f>
        <v>0</v>
      </c>
    </row>
    <row r="77" spans="1:14" ht="18" thickBot="1" x14ac:dyDescent="0.25">
      <c r="A77" s="115" t="s">
        <v>114</v>
      </c>
      <c r="B77" s="116"/>
      <c r="C77" s="116"/>
      <c r="D77" s="116"/>
      <c r="E77" s="116"/>
      <c r="F77" s="116"/>
      <c r="G77" s="116"/>
      <c r="H77" s="116"/>
      <c r="I77" s="57">
        <f t="shared" ref="I77:N77" si="28">SUM(I75:I76)</f>
        <v>0</v>
      </c>
      <c r="J77" s="57">
        <f t="shared" si="28"/>
        <v>0</v>
      </c>
      <c r="K77" s="58">
        <f t="shared" si="28"/>
        <v>0</v>
      </c>
      <c r="L77" s="57">
        <f t="shared" si="28"/>
        <v>0</v>
      </c>
      <c r="M77" s="57">
        <f t="shared" si="28"/>
        <v>0</v>
      </c>
      <c r="N77" s="58">
        <f t="shared" si="28"/>
        <v>0</v>
      </c>
    </row>
    <row r="78" spans="1:14" ht="17.25" x14ac:dyDescent="0.2">
      <c r="A78" s="117" t="s">
        <v>115</v>
      </c>
      <c r="B78" s="118"/>
      <c r="C78" s="118"/>
      <c r="D78" s="118"/>
      <c r="E78" s="118"/>
      <c r="F78" s="118"/>
      <c r="G78" s="118"/>
      <c r="H78" s="118"/>
      <c r="I78" s="59">
        <f t="shared" ref="I78:N78" si="29">I20+I23+I49+I58+I72+I77</f>
        <v>3752257.0757999998</v>
      </c>
      <c r="J78" s="59">
        <f t="shared" si="29"/>
        <v>703938.99410000013</v>
      </c>
      <c r="K78" s="60">
        <f t="shared" si="29"/>
        <v>4456196.0698999995</v>
      </c>
      <c r="L78" s="59">
        <f t="shared" si="29"/>
        <v>4507055.7757999999</v>
      </c>
      <c r="M78" s="59">
        <f t="shared" si="29"/>
        <v>847350.73659999995</v>
      </c>
      <c r="N78" s="60">
        <f t="shared" si="29"/>
        <v>5354406.5123999994</v>
      </c>
    </row>
    <row r="79" spans="1:14" ht="18" thickBot="1" x14ac:dyDescent="0.25">
      <c r="A79" s="119" t="s">
        <v>116</v>
      </c>
      <c r="B79" s="120"/>
      <c r="C79" s="120"/>
      <c r="D79" s="120"/>
      <c r="E79" s="120"/>
      <c r="F79" s="120"/>
      <c r="G79" s="120"/>
      <c r="H79" s="120"/>
      <c r="I79" s="34">
        <f t="shared" ref="I79:N79" si="30">I17+I18+I19+I23+I52+I53+I62</f>
        <v>2887410.54</v>
      </c>
      <c r="J79" s="34">
        <f t="shared" si="30"/>
        <v>548608.00550000009</v>
      </c>
      <c r="K79" s="35">
        <f t="shared" si="30"/>
        <v>3436018.5455</v>
      </c>
      <c r="L79" s="34">
        <f t="shared" si="30"/>
        <v>2856207.4699999997</v>
      </c>
      <c r="M79" s="34">
        <f t="shared" si="30"/>
        <v>542679.41929999995</v>
      </c>
      <c r="N79" s="35">
        <f t="shared" si="30"/>
        <v>3398886.8892999995</v>
      </c>
    </row>
    <row r="80" spans="1:14" ht="17.25" x14ac:dyDescent="0.2">
      <c r="A80" s="28"/>
      <c r="B80" s="28"/>
      <c r="C80" s="28"/>
      <c r="D80" s="28"/>
      <c r="E80" s="28"/>
      <c r="F80" s="28"/>
      <c r="G80" s="28"/>
      <c r="H80" s="28"/>
      <c r="I80" s="84"/>
      <c r="J80" s="84"/>
      <c r="K80" s="84"/>
      <c r="L80" s="84"/>
      <c r="M80" s="84"/>
      <c r="N80" s="84"/>
    </row>
    <row r="81" spans="1:14" ht="17.25" x14ac:dyDescent="0.2">
      <c r="A81" s="28"/>
      <c r="B81" s="28"/>
      <c r="C81" s="28"/>
      <c r="D81" s="28"/>
      <c r="E81" s="28"/>
      <c r="F81" s="28"/>
      <c r="G81" s="28"/>
      <c r="H81" s="28"/>
      <c r="I81" s="84"/>
      <c r="J81" s="84"/>
      <c r="K81" s="84"/>
      <c r="L81" s="84"/>
      <c r="M81" s="84"/>
      <c r="N81" s="84"/>
    </row>
    <row r="82" spans="1:14" ht="17.25" x14ac:dyDescent="0.2">
      <c r="A82" s="28"/>
      <c r="B82" s="126" t="s">
        <v>141</v>
      </c>
      <c r="C82" s="126"/>
      <c r="D82" s="126"/>
      <c r="E82" s="28"/>
      <c r="F82" s="28"/>
      <c r="G82" s="28"/>
      <c r="H82" s="28"/>
      <c r="I82" s="84"/>
      <c r="J82" s="84"/>
      <c r="K82" s="127" t="s">
        <v>142</v>
      </c>
      <c r="L82" s="127"/>
      <c r="M82" s="127"/>
      <c r="N82" s="84"/>
    </row>
    <row r="83" spans="1:14" ht="17.25" x14ac:dyDescent="0.2">
      <c r="A83" s="28"/>
      <c r="B83" s="126" t="s">
        <v>121</v>
      </c>
      <c r="C83" s="126"/>
      <c r="D83" s="126"/>
      <c r="E83" s="28"/>
      <c r="F83" s="28"/>
      <c r="G83" s="28"/>
      <c r="H83" s="28"/>
      <c r="I83" s="84"/>
      <c r="J83" s="84"/>
      <c r="K83" s="127" t="s">
        <v>143</v>
      </c>
      <c r="L83" s="127"/>
      <c r="M83" s="127"/>
      <c r="N83" s="84"/>
    </row>
    <row r="84" spans="1:14" ht="17.25" x14ac:dyDescent="0.2">
      <c r="A84" s="28"/>
      <c r="B84" s="28"/>
      <c r="C84" s="28"/>
      <c r="D84" s="28"/>
      <c r="E84" s="28"/>
      <c r="F84" s="28"/>
      <c r="G84" s="28"/>
      <c r="H84" s="28"/>
      <c r="I84" s="84"/>
      <c r="J84" s="84"/>
      <c r="K84" s="84"/>
      <c r="L84" s="84"/>
      <c r="M84" s="84"/>
      <c r="N84" s="84"/>
    </row>
    <row r="85" spans="1:14" ht="17.25" x14ac:dyDescent="0.2">
      <c r="A85" s="28"/>
      <c r="B85" s="28"/>
      <c r="C85" s="28"/>
      <c r="D85" s="28"/>
      <c r="E85" s="28"/>
      <c r="F85" s="28"/>
      <c r="G85" s="28"/>
      <c r="H85" s="28"/>
      <c r="I85" s="18"/>
      <c r="J85" s="18"/>
      <c r="K85" s="18"/>
      <c r="L85" s="18"/>
      <c r="M85" s="18"/>
      <c r="N85" s="18"/>
    </row>
    <row r="86" spans="1:14" ht="18" x14ac:dyDescent="0.2">
      <c r="A86" s="28"/>
      <c r="B86" s="133"/>
      <c r="C86" s="133"/>
      <c r="D86" s="133"/>
      <c r="E86" s="133"/>
      <c r="F86" s="133"/>
      <c r="G86" s="134" t="s">
        <v>147</v>
      </c>
      <c r="H86" s="134"/>
      <c r="I86" s="134"/>
      <c r="J86" s="134"/>
      <c r="K86" s="18"/>
      <c r="L86" s="18"/>
      <c r="M86" s="18"/>
      <c r="N86" s="18"/>
    </row>
    <row r="87" spans="1:14" ht="18" x14ac:dyDescent="0.2">
      <c r="A87" s="62"/>
      <c r="B87" s="62"/>
      <c r="C87" s="62"/>
      <c r="D87" s="62"/>
      <c r="E87" s="62"/>
      <c r="F87" s="62"/>
      <c r="G87" s="135" t="s">
        <v>145</v>
      </c>
      <c r="H87" s="135"/>
      <c r="I87" s="135"/>
      <c r="J87" s="135"/>
      <c r="K87" s="62"/>
      <c r="L87" s="62"/>
      <c r="M87" s="62"/>
      <c r="N87" s="62"/>
    </row>
    <row r="88" spans="1:14" ht="25.5" customHeight="1" x14ac:dyDescent="0.2">
      <c r="A88" s="132"/>
      <c r="B88" s="132"/>
      <c r="C88" s="132"/>
      <c r="D88" s="132"/>
      <c r="E88" s="132"/>
      <c r="F88" s="132"/>
      <c r="G88" s="136" t="s">
        <v>146</v>
      </c>
      <c r="H88" s="136"/>
      <c r="I88" s="136"/>
      <c r="J88" s="136"/>
      <c r="K88" s="132"/>
      <c r="L88" s="132"/>
      <c r="M88" s="132"/>
      <c r="N88" s="132"/>
    </row>
    <row r="89" spans="1:14" ht="25.5" customHeight="1" x14ac:dyDescent="0.2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</row>
    <row r="90" spans="1:14" ht="25.5" customHeight="1" x14ac:dyDescent="0.2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</row>
    <row r="91" spans="1:14" ht="25.5" customHeight="1" x14ac:dyDescent="0.2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</row>
    <row r="92" spans="1:14" ht="25.5" customHeight="1" x14ac:dyDescent="0.2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</row>
    <row r="93" spans="1:14" ht="25.5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</row>
    <row r="94" spans="1:14" ht="15.75" x14ac:dyDescent="0.2">
      <c r="A94" s="62"/>
      <c r="B94" s="62"/>
      <c r="C94" s="62"/>
      <c r="D94" s="122"/>
      <c r="E94" s="122"/>
      <c r="F94" s="123"/>
      <c r="G94" s="123"/>
      <c r="H94" s="64"/>
      <c r="I94" s="27"/>
      <c r="J94" s="62"/>
      <c r="K94" s="62"/>
      <c r="L94" s="27"/>
      <c r="M94" s="62"/>
      <c r="N94" s="62"/>
    </row>
    <row r="95" spans="1:14" ht="15.75" x14ac:dyDescent="0.2">
      <c r="A95" s="62"/>
      <c r="B95" s="62"/>
      <c r="C95" s="62"/>
      <c r="D95" s="125"/>
      <c r="E95" s="125"/>
      <c r="F95" s="123"/>
      <c r="G95" s="123"/>
      <c r="H95" s="64"/>
      <c r="I95" s="27"/>
      <c r="J95" s="62"/>
      <c r="K95" s="62"/>
      <c r="L95" s="27"/>
      <c r="M95" s="62"/>
      <c r="N95" s="62"/>
    </row>
    <row r="96" spans="1:14" ht="15.75" x14ac:dyDescent="0.2">
      <c r="A96" s="62"/>
      <c r="B96" s="62"/>
      <c r="C96" s="62"/>
      <c r="D96" s="122"/>
      <c r="E96" s="122"/>
      <c r="F96" s="123"/>
      <c r="G96" s="124"/>
      <c r="H96" s="62"/>
      <c r="I96" s="62"/>
      <c r="J96" s="62"/>
      <c r="K96" s="62"/>
      <c r="L96" s="62"/>
      <c r="M96" s="62"/>
      <c r="N96" s="62"/>
    </row>
    <row r="97" spans="1:14" ht="15.75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ht="15.75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ht="15.75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ht="15.75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ht="15.75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ht="15.75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ht="15.75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ht="15.75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ht="15.75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ht="15.75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ht="15.75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ht="15.75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ht="15.75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ht="15.75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ht="15.75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ht="15.75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ht="15.75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ht="15.75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ht="15.75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ht="15.75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ht="15.75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ht="15.75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ht="15.75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ht="15.75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ht="15.75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ht="15.75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ht="15.75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ht="15.75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ht="15.75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ht="15.75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ht="15.75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ht="15.75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ht="15.75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ht="15.75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ht="15.75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ht="15.75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ht="15.75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ht="15.75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ht="15.75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ht="15.75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ht="15.75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ht="15.75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ht="15.75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ht="15.75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ht="15.75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ht="15.75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ht="15.75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ht="15.75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ht="15.75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ht="15.75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ht="15.75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ht="15.75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ht="15.75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ht="15.75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ht="15.75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ht="15.75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ht="15.75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ht="15.75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ht="15.75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ht="15.75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ht="15.75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ht="15.75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ht="15.75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ht="15.75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ht="15.75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ht="15.75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ht="15.75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ht="15.75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ht="15.75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ht="15.75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ht="15.75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ht="15.75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ht="15.75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ht="15.75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ht="15.75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ht="15.75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ht="15.75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ht="15.75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ht="15.75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ht="15.75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ht="15.75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ht="15.75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ht="15.75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ht="15.75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ht="15.75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ht="15.75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ht="15.75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ht="15.75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ht="15.75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ht="15.75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ht="15.75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ht="15.75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ht="15.75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ht="15.75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ht="15.75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ht="15.75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ht="15.75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ht="15.75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ht="15.75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ht="15.75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ht="15.75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ht="15.75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ht="15.75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ht="15.75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ht="15.75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ht="15.75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ht="15.75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ht="15.75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ht="15.75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ht="15.75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ht="15.75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ht="15.75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ht="15.75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ht="15.75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ht="15.75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ht="15.75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ht="15.75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ht="15.75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ht="15.75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ht="15.75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ht="15.75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ht="15.75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ht="15.75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ht="15.75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ht="15.75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ht="15.75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ht="15.75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ht="15.75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ht="15.75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ht="15.75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ht="15.75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ht="15.75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ht="15.75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ht="15.75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ht="15.75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ht="15.75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ht="15.75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ht="15.75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ht="15.75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ht="15.75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ht="15.75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ht="15.75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ht="15.75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ht="15.75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ht="15.75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ht="15.75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ht="15.75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ht="15.75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ht="15.75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ht="15.75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ht="15.75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ht="15.75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ht="15.75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ht="15.75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ht="15.75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ht="15.75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ht="15.75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ht="15.75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ht="15.75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ht="15.75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ht="15.75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ht="15.75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ht="15.75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ht="15.75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ht="15.75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ht="15.75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ht="15.75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ht="15.75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ht="15.75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ht="15.75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ht="15.75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ht="15.75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ht="15.75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ht="15.75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ht="15.75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ht="15.75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ht="15.75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ht="15.75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ht="15.75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ht="15.75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ht="15.75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ht="15.75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ht="15.75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ht="15.75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ht="15.75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ht="15.75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ht="15.75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ht="15.75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ht="15.75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ht="15.75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ht="15.75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ht="15.75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ht="15.75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ht="15.75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ht="15.75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ht="15.75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ht="15.75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ht="15.75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ht="15.75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ht="15.75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ht="15.75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ht="15.75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ht="15.75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ht="15.75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ht="15.75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ht="15.75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ht="15.75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ht="15.75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ht="15.75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ht="15.75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ht="15.75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ht="15.75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ht="15.75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ht="15.75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ht="15.75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ht="15.75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ht="15.75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ht="15.75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ht="15.75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ht="15.75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ht="15.75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ht="15.75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ht="15.75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ht="15.75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ht="15.75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ht="15.75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ht="15.75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ht="15.75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ht="15.75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ht="15.75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ht="15.75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ht="15.75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ht="15.75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ht="15.75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ht="15.75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ht="15.75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ht="15.75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ht="15.75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ht="15.75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ht="15.75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ht="15.75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ht="15.75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ht="15.75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ht="15.75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ht="15.75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ht="15.75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ht="15.75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ht="15.75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ht="15.75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ht="15.75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ht="15.75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ht="15.75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ht="15.75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ht="15.75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ht="15.75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ht="15.75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ht="15.75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ht="15.75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ht="15.75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ht="15.75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ht="15.75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ht="15.75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ht="15.75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ht="15.75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ht="15.75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ht="15.75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ht="15.75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ht="15.75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ht="15.75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ht="15.75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ht="15.75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ht="15.75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ht="15.75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ht="15.75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ht="15.75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ht="15.75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ht="15.75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ht="15.75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ht="15.75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ht="15.75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ht="15.75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ht="15.75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ht="15.75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ht="15.75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ht="15.75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ht="15.75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ht="15.75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ht="15.75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ht="15.75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ht="15.75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ht="15.75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ht="15.75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ht="15.75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ht="15.75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ht="15.75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ht="15.75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ht="15.75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ht="15.75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ht="15.75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ht="15.75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ht="15.75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ht="15.75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ht="15.75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ht="15.75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ht="15.75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ht="15.75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ht="15.75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ht="15.75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ht="15.75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ht="15.75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ht="15.75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ht="15.75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ht="15.75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ht="15.75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ht="15.75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ht="15.75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ht="15.75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ht="15.75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ht="15.75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ht="15.75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ht="15.75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ht="15.75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ht="15.75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ht="15.75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ht="15.75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ht="15.75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ht="15.75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ht="15.75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ht="15.75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ht="15.75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ht="15.75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ht="15.75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ht="15.75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ht="15.75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ht="15.75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ht="15.75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ht="15.75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ht="15.75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ht="15.75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ht="15.75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ht="15.75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ht="15.75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ht="15.75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ht="15.75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ht="15.75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ht="15.75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ht="15.75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ht="15.75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ht="15.75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ht="15.75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ht="15.75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ht="15.75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ht="15.75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ht="15.75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ht="15.75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ht="15.75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ht="15.75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ht="15.75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ht="15.75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ht="15.75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ht="15.75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ht="15.75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ht="15.75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ht="15.75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ht="15.75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ht="15.75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ht="15.75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ht="15.75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ht="15.75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ht="15.75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ht="15.75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ht="15.75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ht="15.75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ht="15.75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ht="15.75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ht="15.75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ht="15.75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ht="15.75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ht="15.75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ht="15.75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ht="15.75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ht="15.75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ht="15.75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ht="15.75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ht="15.75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ht="15.75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ht="15.75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ht="15.75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ht="15.75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ht="15.75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ht="15.75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ht="15.75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ht="15.75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ht="15.75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ht="15.75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ht="15.75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ht="15.75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ht="15.75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ht="15.75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ht="15.75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ht="15.75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ht="15.75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ht="15.75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ht="15.75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ht="15.75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ht="15.75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ht="15.75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ht="15.75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ht="15.75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ht="15.75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ht="15.75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ht="15.75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ht="15.75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ht="15.75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ht="15.75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ht="15.75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ht="15.75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ht="15.75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ht="15.75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ht="15.75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ht="15.75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ht="15.75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ht="15.75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ht="15.75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ht="15.75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ht="15.75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ht="15.75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ht="15.75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ht="15.75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ht="15.75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ht="15.75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ht="15.75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ht="15.75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ht="15.75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ht="15.75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ht="15.75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ht="15.75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ht="15.75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ht="15.75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ht="15.75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ht="15.75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ht="15.75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ht="15.75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ht="15.75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ht="15.75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ht="15.75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  <row r="543" spans="1:14" ht="15.75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</row>
    <row r="544" spans="1:14" ht="15.75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</row>
    <row r="545" spans="1:14" ht="15.75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</row>
    <row r="546" spans="1:14" ht="15.75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</row>
    <row r="547" spans="1:14" ht="15.75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</row>
    <row r="548" spans="1:14" ht="15.75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</row>
    <row r="549" spans="1:14" ht="15.75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</row>
    <row r="550" spans="1:14" ht="15.75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</row>
    <row r="551" spans="1:14" ht="15.75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</row>
    <row r="552" spans="1:14" ht="15.75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</row>
    <row r="553" spans="1:14" ht="15.75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</row>
    <row r="554" spans="1:14" ht="15.75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</row>
    <row r="555" spans="1:14" ht="15.75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</row>
    <row r="556" spans="1:14" ht="15.75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</row>
    <row r="557" spans="1:14" ht="15.75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</row>
    <row r="558" spans="1:14" ht="15.75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</row>
    <row r="559" spans="1:14" ht="15.75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</row>
    <row r="560" spans="1:14" ht="15.75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</row>
    <row r="561" spans="1:14" ht="15.75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</row>
    <row r="562" spans="1:14" ht="15.75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</row>
    <row r="563" spans="1:14" ht="15.75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</row>
    <row r="564" spans="1:14" ht="15.75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</row>
    <row r="565" spans="1:14" ht="15.75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</row>
    <row r="566" spans="1:14" ht="15.75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</row>
    <row r="567" spans="1:14" ht="15.75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</row>
    <row r="568" spans="1:14" ht="15.75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</row>
    <row r="569" spans="1:14" ht="15.75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</row>
    <row r="570" spans="1:14" ht="15.75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</row>
    <row r="571" spans="1:14" ht="15.75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</row>
    <row r="572" spans="1:14" ht="15.75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</row>
    <row r="573" spans="1:14" ht="15.75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</row>
    <row r="574" spans="1:14" ht="15.75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</row>
    <row r="575" spans="1:14" ht="15.75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</row>
    <row r="576" spans="1:14" ht="15.75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</row>
    <row r="577" spans="1:14" ht="15.75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</row>
    <row r="578" spans="1:14" ht="15.75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</row>
    <row r="579" spans="1:14" ht="15.75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</row>
    <row r="580" spans="1:14" ht="15.75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</row>
    <row r="581" spans="1:14" ht="15.75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</row>
    <row r="582" spans="1:14" ht="15.75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</row>
    <row r="583" spans="1:14" ht="15.75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</row>
    <row r="584" spans="1:14" ht="15.75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</row>
    <row r="585" spans="1:14" ht="15.75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</row>
    <row r="586" spans="1:14" ht="15.75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</row>
    <row r="587" spans="1:14" ht="15.75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</row>
    <row r="588" spans="1:14" ht="15.75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</row>
    <row r="589" spans="1:14" ht="15.75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</row>
    <row r="590" spans="1:14" ht="15.75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</row>
    <row r="591" spans="1:14" ht="15.75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</row>
    <row r="592" spans="1:14" ht="15.75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</row>
    <row r="593" spans="1:14" ht="15.75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</row>
    <row r="594" spans="1:14" ht="15.75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</row>
    <row r="595" spans="1:14" ht="15.75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</row>
    <row r="596" spans="1:14" ht="15.75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</row>
    <row r="597" spans="1:14" ht="15.75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</row>
    <row r="598" spans="1:14" ht="15.75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</row>
    <row r="599" spans="1:14" ht="15.75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</row>
    <row r="600" spans="1:14" ht="15.75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</row>
    <row r="601" spans="1:14" ht="15.75" x14ac:dyDescent="0.2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</row>
    <row r="602" spans="1:14" ht="15.75" x14ac:dyDescent="0.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</row>
    <row r="603" spans="1:14" ht="15.75" x14ac:dyDescent="0.2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</row>
    <row r="604" spans="1:14" ht="15.75" x14ac:dyDescent="0.2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</row>
    <row r="605" spans="1:14" ht="15.75" x14ac:dyDescent="0.2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</row>
    <row r="606" spans="1:14" ht="15.75" x14ac:dyDescent="0.2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</row>
    <row r="607" spans="1:14" ht="15.75" x14ac:dyDescent="0.2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</row>
    <row r="608" spans="1:14" ht="15.75" x14ac:dyDescent="0.2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</row>
    <row r="609" spans="1:14" ht="15.75" x14ac:dyDescent="0.2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</row>
    <row r="610" spans="1:14" ht="15.75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</row>
    <row r="611" spans="1:14" ht="15.75" x14ac:dyDescent="0.2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</row>
    <row r="612" spans="1:14" ht="15.75" x14ac:dyDescent="0.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</row>
    <row r="613" spans="1:14" ht="15.75" x14ac:dyDescent="0.2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</row>
    <row r="614" spans="1:14" ht="15.75" x14ac:dyDescent="0.2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</row>
    <row r="615" spans="1:14" ht="15.75" x14ac:dyDescent="0.2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</row>
    <row r="616" spans="1:14" ht="15.75" x14ac:dyDescent="0.2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</row>
    <row r="617" spans="1:14" ht="15.75" x14ac:dyDescent="0.2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</row>
    <row r="618" spans="1:14" ht="15.75" x14ac:dyDescent="0.2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</row>
    <row r="619" spans="1:14" ht="15.75" x14ac:dyDescent="0.2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</row>
    <row r="620" spans="1:14" ht="15.75" x14ac:dyDescent="0.2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</row>
    <row r="621" spans="1:14" ht="15.75" x14ac:dyDescent="0.2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</row>
    <row r="622" spans="1:14" ht="15.75" x14ac:dyDescent="0.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</row>
    <row r="623" spans="1:14" ht="15.75" x14ac:dyDescent="0.2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</row>
    <row r="624" spans="1:14" ht="15.75" x14ac:dyDescent="0.2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</row>
    <row r="625" spans="1:14" ht="15.75" x14ac:dyDescent="0.2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</row>
    <row r="626" spans="1:14" ht="15.75" x14ac:dyDescent="0.2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</row>
    <row r="627" spans="1:14" ht="15.75" x14ac:dyDescent="0.2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</row>
    <row r="628" spans="1:14" ht="15.75" x14ac:dyDescent="0.2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</row>
    <row r="629" spans="1:14" ht="15.75" x14ac:dyDescent="0.2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</row>
    <row r="630" spans="1:14" ht="15.75" x14ac:dyDescent="0.2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</row>
    <row r="631" spans="1:14" ht="15.75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</row>
    <row r="632" spans="1:14" ht="15.75" x14ac:dyDescent="0.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</row>
    <row r="633" spans="1:14" ht="15.75" x14ac:dyDescent="0.2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</row>
    <row r="634" spans="1:14" ht="15.75" x14ac:dyDescent="0.2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</row>
    <row r="635" spans="1:14" ht="15.75" x14ac:dyDescent="0.2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</row>
    <row r="636" spans="1:14" ht="15.75" x14ac:dyDescent="0.2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</row>
    <row r="637" spans="1:14" ht="15.75" x14ac:dyDescent="0.2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</row>
    <row r="638" spans="1:14" ht="15.75" x14ac:dyDescent="0.2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</row>
    <row r="639" spans="1:14" ht="15.75" x14ac:dyDescent="0.2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</row>
    <row r="640" spans="1:14" ht="15.75" x14ac:dyDescent="0.2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</row>
    <row r="641" spans="1:14" ht="15.75" x14ac:dyDescent="0.2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</row>
    <row r="642" spans="1:14" ht="15.75" x14ac:dyDescent="0.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</row>
    <row r="643" spans="1:14" ht="15.75" x14ac:dyDescent="0.2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</row>
    <row r="644" spans="1:14" ht="15.75" x14ac:dyDescent="0.2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</row>
    <row r="645" spans="1:14" ht="15.75" x14ac:dyDescent="0.2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</row>
    <row r="646" spans="1:14" ht="15.75" x14ac:dyDescent="0.2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</row>
    <row r="647" spans="1:14" ht="15.75" x14ac:dyDescent="0.2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</row>
    <row r="648" spans="1:14" ht="15.75" x14ac:dyDescent="0.2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</row>
    <row r="649" spans="1:14" ht="15.75" x14ac:dyDescent="0.2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</row>
    <row r="650" spans="1:14" ht="15.75" x14ac:dyDescent="0.2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</row>
    <row r="651" spans="1:14" ht="15.75" x14ac:dyDescent="0.2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</row>
    <row r="652" spans="1:14" ht="15.75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</row>
    <row r="653" spans="1:14" ht="15.75" x14ac:dyDescent="0.2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</row>
    <row r="654" spans="1:14" ht="15.75" x14ac:dyDescent="0.2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</row>
    <row r="655" spans="1:14" ht="15.75" x14ac:dyDescent="0.2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</row>
    <row r="656" spans="1:14" ht="15.75" x14ac:dyDescent="0.2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</row>
    <row r="657" spans="1:14" ht="15.75" x14ac:dyDescent="0.2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</row>
    <row r="658" spans="1:14" ht="15.75" x14ac:dyDescent="0.2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</row>
    <row r="659" spans="1:14" ht="15.75" x14ac:dyDescent="0.2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</row>
    <row r="660" spans="1:14" ht="15.75" x14ac:dyDescent="0.2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</row>
    <row r="661" spans="1:14" ht="15.75" x14ac:dyDescent="0.2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</row>
    <row r="662" spans="1:14" ht="15.75" x14ac:dyDescent="0.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</row>
    <row r="663" spans="1:14" ht="15.75" x14ac:dyDescent="0.2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</row>
    <row r="664" spans="1:14" ht="15.75" x14ac:dyDescent="0.2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</row>
    <row r="665" spans="1:14" ht="15.75" x14ac:dyDescent="0.2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</row>
    <row r="666" spans="1:14" ht="15.75" x14ac:dyDescent="0.2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</row>
    <row r="667" spans="1:14" ht="15.75" x14ac:dyDescent="0.2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</row>
    <row r="668" spans="1:14" ht="15.75" x14ac:dyDescent="0.2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</row>
    <row r="669" spans="1:14" ht="15.75" x14ac:dyDescent="0.2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</row>
    <row r="670" spans="1:14" ht="15.75" x14ac:dyDescent="0.2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</row>
    <row r="671" spans="1:14" ht="15.75" x14ac:dyDescent="0.2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</row>
    <row r="672" spans="1:14" ht="15.75" x14ac:dyDescent="0.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</row>
    <row r="673" spans="1:14" ht="15.75" x14ac:dyDescent="0.2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</row>
    <row r="674" spans="1:14" ht="15.75" x14ac:dyDescent="0.2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</row>
    <row r="675" spans="1:14" ht="15.75" x14ac:dyDescent="0.2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</row>
    <row r="676" spans="1:14" ht="15.75" x14ac:dyDescent="0.2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</row>
    <row r="677" spans="1:14" ht="15.75" x14ac:dyDescent="0.2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</row>
    <row r="678" spans="1:14" ht="15.75" x14ac:dyDescent="0.2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</row>
    <row r="679" spans="1:14" ht="15.75" x14ac:dyDescent="0.2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</row>
    <row r="680" spans="1:14" ht="15.75" x14ac:dyDescent="0.2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</row>
    <row r="681" spans="1:14" ht="15.75" x14ac:dyDescent="0.2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</row>
    <row r="682" spans="1:14" ht="15.75" x14ac:dyDescent="0.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</row>
    <row r="683" spans="1:14" ht="15.75" x14ac:dyDescent="0.2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</row>
    <row r="684" spans="1:14" ht="15.75" x14ac:dyDescent="0.2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</row>
    <row r="685" spans="1:14" ht="15.75" x14ac:dyDescent="0.2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</row>
    <row r="686" spans="1:14" ht="15.75" x14ac:dyDescent="0.2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</row>
    <row r="687" spans="1:14" ht="15.75" x14ac:dyDescent="0.2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</row>
    <row r="688" spans="1:14" ht="15.75" x14ac:dyDescent="0.2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</row>
    <row r="689" spans="1:14" ht="15.75" x14ac:dyDescent="0.2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</row>
    <row r="690" spans="1:14" ht="15.75" x14ac:dyDescent="0.2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</row>
    <row r="691" spans="1:14" ht="15.75" x14ac:dyDescent="0.2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</row>
    <row r="692" spans="1:14" ht="15.75" x14ac:dyDescent="0.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</row>
    <row r="693" spans="1:14" ht="15.75" x14ac:dyDescent="0.2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</row>
    <row r="694" spans="1:14" ht="15.75" x14ac:dyDescent="0.2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</row>
    <row r="695" spans="1:14" ht="15.75" x14ac:dyDescent="0.2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</row>
    <row r="696" spans="1:14" ht="15.75" x14ac:dyDescent="0.2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</row>
    <row r="697" spans="1:14" ht="15.75" x14ac:dyDescent="0.2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</row>
    <row r="698" spans="1:14" ht="15.75" x14ac:dyDescent="0.2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</row>
    <row r="699" spans="1:14" ht="15.75" x14ac:dyDescent="0.2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</row>
    <row r="700" spans="1:14" ht="15.75" x14ac:dyDescent="0.2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</row>
    <row r="701" spans="1:14" ht="15.75" x14ac:dyDescent="0.2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</row>
    <row r="702" spans="1:14" ht="15.75" x14ac:dyDescent="0.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</row>
    <row r="703" spans="1:14" ht="15.75" x14ac:dyDescent="0.2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</row>
    <row r="704" spans="1:14" ht="15.75" x14ac:dyDescent="0.2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</row>
    <row r="705" spans="1:14" ht="15.75" x14ac:dyDescent="0.2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</row>
    <row r="706" spans="1:14" ht="15.75" x14ac:dyDescent="0.2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</row>
    <row r="707" spans="1:14" ht="15.75" x14ac:dyDescent="0.2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</row>
    <row r="708" spans="1:14" ht="15.75" x14ac:dyDescent="0.2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</row>
    <row r="709" spans="1:14" ht="15.75" x14ac:dyDescent="0.2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</row>
    <row r="710" spans="1:14" ht="15.75" x14ac:dyDescent="0.2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</row>
    <row r="711" spans="1:14" ht="15.75" x14ac:dyDescent="0.2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</row>
    <row r="712" spans="1:14" ht="15.75" x14ac:dyDescent="0.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</row>
    <row r="713" spans="1:14" ht="15.75" x14ac:dyDescent="0.2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</row>
    <row r="714" spans="1:14" ht="15.75" x14ac:dyDescent="0.2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</row>
    <row r="715" spans="1:14" ht="15.75" x14ac:dyDescent="0.2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</row>
    <row r="716" spans="1:14" ht="15.75" x14ac:dyDescent="0.2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</row>
    <row r="717" spans="1:14" ht="15.75" x14ac:dyDescent="0.2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</row>
    <row r="718" spans="1:14" ht="15.75" x14ac:dyDescent="0.2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</row>
    <row r="719" spans="1:14" ht="15.75" x14ac:dyDescent="0.2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</row>
    <row r="720" spans="1:14" ht="15.75" x14ac:dyDescent="0.2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</row>
    <row r="721" spans="1:14" ht="15.75" x14ac:dyDescent="0.2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</row>
    <row r="722" spans="1:14" ht="15.75" x14ac:dyDescent="0.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</row>
    <row r="723" spans="1:14" ht="15.75" x14ac:dyDescent="0.2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</row>
    <row r="724" spans="1:14" ht="15.75" x14ac:dyDescent="0.2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</row>
    <row r="725" spans="1:14" ht="15.75" x14ac:dyDescent="0.2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</row>
    <row r="726" spans="1:14" ht="15.75" x14ac:dyDescent="0.2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</row>
    <row r="727" spans="1:14" ht="15.75" x14ac:dyDescent="0.2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</row>
    <row r="728" spans="1:14" ht="15.75" x14ac:dyDescent="0.2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</row>
    <row r="729" spans="1:14" ht="15.75" x14ac:dyDescent="0.2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</row>
    <row r="730" spans="1:14" ht="15.75" x14ac:dyDescent="0.2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</row>
    <row r="731" spans="1:14" ht="15.75" x14ac:dyDescent="0.2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</row>
    <row r="732" spans="1:14" ht="15.75" x14ac:dyDescent="0.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</row>
    <row r="733" spans="1:14" ht="15.75" x14ac:dyDescent="0.2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</row>
    <row r="734" spans="1:14" ht="15.75" x14ac:dyDescent="0.2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</row>
    <row r="735" spans="1:14" ht="15.75" x14ac:dyDescent="0.2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</row>
    <row r="736" spans="1:14" ht="15.75" x14ac:dyDescent="0.2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</row>
    <row r="737" spans="1:14" ht="15.75" x14ac:dyDescent="0.2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</row>
    <row r="738" spans="1:14" ht="15.75" x14ac:dyDescent="0.2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</row>
    <row r="739" spans="1:14" ht="15.75" x14ac:dyDescent="0.2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</row>
    <row r="740" spans="1:14" ht="15.75" x14ac:dyDescent="0.2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</row>
    <row r="741" spans="1:14" ht="15.75" x14ac:dyDescent="0.2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</row>
    <row r="742" spans="1:14" ht="15.75" x14ac:dyDescent="0.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</row>
    <row r="743" spans="1:14" ht="15.75" x14ac:dyDescent="0.2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</row>
    <row r="744" spans="1:14" ht="15.75" x14ac:dyDescent="0.2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</row>
    <row r="745" spans="1:14" ht="15.75" x14ac:dyDescent="0.2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</row>
    <row r="746" spans="1:14" ht="15.75" x14ac:dyDescent="0.2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</row>
    <row r="747" spans="1:14" ht="15.75" x14ac:dyDescent="0.2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</row>
    <row r="748" spans="1:14" ht="15.75" x14ac:dyDescent="0.2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</row>
    <row r="749" spans="1:14" ht="15.75" x14ac:dyDescent="0.2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</row>
    <row r="750" spans="1:14" ht="15.75" x14ac:dyDescent="0.2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</row>
    <row r="751" spans="1:14" ht="15.75" x14ac:dyDescent="0.2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</row>
    <row r="752" spans="1:14" ht="15.75" x14ac:dyDescent="0.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</row>
    <row r="753" spans="1:14" ht="15.75" x14ac:dyDescent="0.2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</row>
    <row r="754" spans="1:14" ht="15.75" x14ac:dyDescent="0.2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</row>
    <row r="755" spans="1:14" ht="15.75" x14ac:dyDescent="0.2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</row>
    <row r="756" spans="1:14" ht="15.75" x14ac:dyDescent="0.2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</row>
    <row r="757" spans="1:14" ht="15.75" x14ac:dyDescent="0.2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</row>
    <row r="758" spans="1:14" ht="15.75" x14ac:dyDescent="0.2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</row>
    <row r="759" spans="1:14" ht="15.75" x14ac:dyDescent="0.2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</row>
    <row r="760" spans="1:14" ht="15.75" x14ac:dyDescent="0.2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</row>
    <row r="761" spans="1:14" ht="15.75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</row>
    <row r="762" spans="1:14" ht="15.75" x14ac:dyDescent="0.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</row>
    <row r="763" spans="1:14" ht="15.75" x14ac:dyDescent="0.2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</row>
    <row r="764" spans="1:14" ht="15.75" x14ac:dyDescent="0.2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</row>
    <row r="765" spans="1:14" ht="15.75" x14ac:dyDescent="0.2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</row>
    <row r="766" spans="1:14" ht="15.75" x14ac:dyDescent="0.2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</row>
    <row r="767" spans="1:14" ht="15.75" x14ac:dyDescent="0.2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</row>
    <row r="768" spans="1:14" ht="15.75" x14ac:dyDescent="0.2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</row>
    <row r="769" spans="1:14" ht="15.75" x14ac:dyDescent="0.2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</row>
    <row r="770" spans="1:14" ht="15.75" x14ac:dyDescent="0.2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</row>
    <row r="771" spans="1:14" ht="15.75" x14ac:dyDescent="0.2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</row>
    <row r="772" spans="1:14" ht="15.75" x14ac:dyDescent="0.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</row>
    <row r="773" spans="1:14" ht="15.75" x14ac:dyDescent="0.2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</row>
    <row r="774" spans="1:14" ht="15.75" x14ac:dyDescent="0.2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</row>
    <row r="775" spans="1:14" ht="15.75" x14ac:dyDescent="0.2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</row>
    <row r="776" spans="1:14" ht="15.75" x14ac:dyDescent="0.2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</row>
    <row r="777" spans="1:14" ht="15.75" x14ac:dyDescent="0.2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</row>
    <row r="778" spans="1:14" ht="15.75" x14ac:dyDescent="0.2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</row>
    <row r="779" spans="1:14" ht="15.75" x14ac:dyDescent="0.2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</row>
    <row r="780" spans="1:14" ht="15.75" x14ac:dyDescent="0.2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</row>
    <row r="781" spans="1:14" ht="15.75" x14ac:dyDescent="0.2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</row>
    <row r="782" spans="1:14" ht="15.75" x14ac:dyDescent="0.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</row>
    <row r="783" spans="1:14" ht="15.75" x14ac:dyDescent="0.2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</row>
    <row r="784" spans="1:14" ht="15.75" x14ac:dyDescent="0.2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</row>
    <row r="785" spans="1:14" ht="15.75" x14ac:dyDescent="0.2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</row>
    <row r="786" spans="1:14" ht="15.75" x14ac:dyDescent="0.2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</row>
    <row r="787" spans="1:14" ht="15.75" x14ac:dyDescent="0.2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</row>
    <row r="788" spans="1:14" ht="15.75" x14ac:dyDescent="0.2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</row>
    <row r="789" spans="1:14" ht="15.75" x14ac:dyDescent="0.2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</row>
    <row r="790" spans="1:14" ht="15.75" x14ac:dyDescent="0.2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</row>
    <row r="791" spans="1:14" ht="15.75" x14ac:dyDescent="0.2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</row>
    <row r="792" spans="1:14" ht="15.75" x14ac:dyDescent="0.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</row>
    <row r="793" spans="1:14" ht="15.75" x14ac:dyDescent="0.2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</row>
    <row r="794" spans="1:14" ht="15.75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</row>
    <row r="795" spans="1:14" ht="15.75" x14ac:dyDescent="0.2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</row>
    <row r="796" spans="1:14" ht="15.75" x14ac:dyDescent="0.2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</row>
    <row r="797" spans="1:14" ht="15.75" x14ac:dyDescent="0.2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</row>
    <row r="798" spans="1:14" ht="15.75" x14ac:dyDescent="0.2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</row>
    <row r="799" spans="1:14" ht="15.75" x14ac:dyDescent="0.2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</row>
    <row r="800" spans="1:14" ht="15.75" x14ac:dyDescent="0.2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</row>
    <row r="801" spans="1:14" ht="15.75" x14ac:dyDescent="0.2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</row>
    <row r="802" spans="1:14" ht="15.75" x14ac:dyDescent="0.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</row>
    <row r="803" spans="1:14" ht="15.75" x14ac:dyDescent="0.2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</row>
    <row r="804" spans="1:14" ht="15.75" x14ac:dyDescent="0.2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</row>
    <row r="805" spans="1:14" ht="15.75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</row>
    <row r="806" spans="1:14" ht="15.75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</row>
    <row r="807" spans="1:14" ht="15.75" x14ac:dyDescent="0.2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</row>
    <row r="808" spans="1:14" ht="15.75" x14ac:dyDescent="0.2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</row>
    <row r="809" spans="1:14" ht="15.75" x14ac:dyDescent="0.2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</row>
    <row r="810" spans="1:14" ht="15.75" x14ac:dyDescent="0.2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</row>
    <row r="811" spans="1:14" ht="15.75" x14ac:dyDescent="0.2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</row>
    <row r="812" spans="1:14" ht="15.75" x14ac:dyDescent="0.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</row>
    <row r="813" spans="1:14" ht="15.75" x14ac:dyDescent="0.2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</row>
    <row r="814" spans="1:14" ht="15.75" x14ac:dyDescent="0.2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</row>
    <row r="815" spans="1:14" ht="15.75" x14ac:dyDescent="0.2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</row>
    <row r="816" spans="1:14" ht="15.75" x14ac:dyDescent="0.2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</row>
    <row r="817" spans="1:14" ht="15.75" x14ac:dyDescent="0.2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</row>
    <row r="818" spans="1:14" ht="15.75" x14ac:dyDescent="0.2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</row>
    <row r="819" spans="1:14" ht="15.75" x14ac:dyDescent="0.2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</row>
    <row r="820" spans="1:14" ht="15.75" x14ac:dyDescent="0.2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</row>
    <row r="821" spans="1:14" ht="15.75" x14ac:dyDescent="0.2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</row>
    <row r="822" spans="1:14" ht="15.75" x14ac:dyDescent="0.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</row>
    <row r="823" spans="1:14" ht="15.75" x14ac:dyDescent="0.2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</row>
    <row r="824" spans="1:14" ht="15.75" x14ac:dyDescent="0.2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</row>
    <row r="825" spans="1:14" ht="15.75" x14ac:dyDescent="0.2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</row>
    <row r="826" spans="1:14" ht="15.75" x14ac:dyDescent="0.2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</row>
    <row r="827" spans="1:14" ht="15.75" x14ac:dyDescent="0.2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</row>
    <row r="828" spans="1:14" ht="15.75" x14ac:dyDescent="0.2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</row>
    <row r="829" spans="1:14" ht="15.75" x14ac:dyDescent="0.2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</row>
    <row r="830" spans="1:14" ht="15.75" x14ac:dyDescent="0.2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</row>
    <row r="831" spans="1:14" ht="15.75" x14ac:dyDescent="0.2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</row>
    <row r="832" spans="1:14" ht="15.75" x14ac:dyDescent="0.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</row>
    <row r="833" spans="1:14" ht="15.75" x14ac:dyDescent="0.2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</row>
    <row r="834" spans="1:14" ht="15.75" x14ac:dyDescent="0.2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</row>
    <row r="835" spans="1:14" ht="15.75" x14ac:dyDescent="0.2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</row>
    <row r="836" spans="1:14" ht="15.75" x14ac:dyDescent="0.2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</row>
    <row r="837" spans="1:14" ht="15.75" x14ac:dyDescent="0.2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</row>
    <row r="838" spans="1:14" ht="15.75" x14ac:dyDescent="0.2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</row>
    <row r="839" spans="1:14" ht="15.75" x14ac:dyDescent="0.2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</row>
    <row r="840" spans="1:14" ht="15.75" x14ac:dyDescent="0.2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</row>
    <row r="841" spans="1:14" ht="15.75" x14ac:dyDescent="0.2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</row>
    <row r="842" spans="1:14" ht="15.75" x14ac:dyDescent="0.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</row>
    <row r="843" spans="1:14" ht="15.75" x14ac:dyDescent="0.2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</row>
    <row r="844" spans="1:14" ht="15.75" x14ac:dyDescent="0.2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</row>
    <row r="845" spans="1:14" ht="15.75" x14ac:dyDescent="0.2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</row>
    <row r="846" spans="1:14" ht="15.75" x14ac:dyDescent="0.2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</row>
    <row r="847" spans="1:14" ht="15.75" x14ac:dyDescent="0.2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</row>
    <row r="848" spans="1:14" ht="15.75" x14ac:dyDescent="0.2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</row>
    <row r="849" spans="1:14" ht="15.75" x14ac:dyDescent="0.2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</row>
    <row r="850" spans="1:14" ht="15.75" x14ac:dyDescent="0.2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</row>
    <row r="851" spans="1:14" ht="15.75" x14ac:dyDescent="0.2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</row>
    <row r="852" spans="1:14" ht="15.75" x14ac:dyDescent="0.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</row>
    <row r="853" spans="1:14" ht="15.75" x14ac:dyDescent="0.2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</row>
    <row r="854" spans="1:14" ht="15.75" x14ac:dyDescent="0.2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</row>
    <row r="855" spans="1:14" ht="15.75" x14ac:dyDescent="0.2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</row>
    <row r="856" spans="1:14" ht="15.75" x14ac:dyDescent="0.2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</row>
    <row r="857" spans="1:14" ht="15.75" x14ac:dyDescent="0.2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</row>
    <row r="858" spans="1:14" ht="15.75" x14ac:dyDescent="0.2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</row>
    <row r="859" spans="1:14" ht="15.75" x14ac:dyDescent="0.2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</row>
    <row r="860" spans="1:14" ht="15.75" x14ac:dyDescent="0.2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</row>
    <row r="861" spans="1:14" ht="15.75" x14ac:dyDescent="0.2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</row>
    <row r="862" spans="1:14" ht="15.75" x14ac:dyDescent="0.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</row>
    <row r="863" spans="1:14" ht="15.75" x14ac:dyDescent="0.2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</row>
    <row r="864" spans="1:14" ht="15.75" x14ac:dyDescent="0.2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</row>
    <row r="865" spans="1:14" ht="15.75" x14ac:dyDescent="0.2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</row>
    <row r="866" spans="1:14" ht="15.75" x14ac:dyDescent="0.2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</row>
    <row r="867" spans="1:14" ht="15.75" x14ac:dyDescent="0.2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</row>
    <row r="868" spans="1:14" ht="15.75" x14ac:dyDescent="0.2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</row>
    <row r="869" spans="1:14" ht="15.75" x14ac:dyDescent="0.2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</row>
    <row r="870" spans="1:14" ht="15.75" x14ac:dyDescent="0.2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</row>
    <row r="871" spans="1:14" ht="15.75" x14ac:dyDescent="0.2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</row>
    <row r="872" spans="1:14" ht="15.75" x14ac:dyDescent="0.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</row>
    <row r="873" spans="1:14" ht="15.75" x14ac:dyDescent="0.2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</row>
    <row r="874" spans="1:14" ht="15.75" x14ac:dyDescent="0.2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</row>
    <row r="875" spans="1:14" ht="15.75" x14ac:dyDescent="0.2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</row>
    <row r="876" spans="1:14" ht="15.75" x14ac:dyDescent="0.2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</row>
    <row r="877" spans="1:14" ht="15.75" x14ac:dyDescent="0.2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</row>
    <row r="878" spans="1:14" ht="15.75" x14ac:dyDescent="0.2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</row>
    <row r="879" spans="1:14" ht="15.75" x14ac:dyDescent="0.2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</row>
    <row r="880" spans="1:14" ht="15.75" x14ac:dyDescent="0.2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</row>
    <row r="881" spans="1:14" ht="15.75" x14ac:dyDescent="0.2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</row>
    <row r="882" spans="1:14" ht="15.75" x14ac:dyDescent="0.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</row>
    <row r="883" spans="1:14" ht="15.75" x14ac:dyDescent="0.2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</row>
    <row r="884" spans="1:14" ht="15.75" x14ac:dyDescent="0.2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</row>
    <row r="885" spans="1:14" ht="15.75" x14ac:dyDescent="0.2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</row>
    <row r="886" spans="1:14" ht="15.75" x14ac:dyDescent="0.2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</row>
    <row r="887" spans="1:14" ht="15.75" x14ac:dyDescent="0.2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</row>
    <row r="888" spans="1:14" ht="15.75" x14ac:dyDescent="0.2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</row>
    <row r="889" spans="1:14" ht="15.75" x14ac:dyDescent="0.2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</row>
    <row r="890" spans="1:14" ht="15.75" x14ac:dyDescent="0.2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</row>
    <row r="891" spans="1:14" ht="15.75" x14ac:dyDescent="0.2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</row>
    <row r="892" spans="1:14" ht="15.75" x14ac:dyDescent="0.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</row>
    <row r="893" spans="1:14" ht="15.75" x14ac:dyDescent="0.2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</row>
    <row r="894" spans="1:14" ht="15.75" x14ac:dyDescent="0.2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</row>
    <row r="895" spans="1:14" ht="15.75" x14ac:dyDescent="0.2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</row>
    <row r="896" spans="1:14" ht="15.75" x14ac:dyDescent="0.2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</row>
    <row r="897" spans="1:14" ht="15.75" x14ac:dyDescent="0.2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</row>
    <row r="898" spans="1:14" ht="15.75" x14ac:dyDescent="0.2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</row>
    <row r="899" spans="1:14" ht="15.75" x14ac:dyDescent="0.2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</row>
    <row r="900" spans="1:14" ht="15.75" x14ac:dyDescent="0.2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</row>
    <row r="901" spans="1:14" ht="15.75" x14ac:dyDescent="0.2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</row>
    <row r="902" spans="1:14" ht="15.75" x14ac:dyDescent="0.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</row>
    <row r="903" spans="1:14" ht="15.75" x14ac:dyDescent="0.2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</row>
    <row r="904" spans="1:14" ht="15.75" x14ac:dyDescent="0.2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</row>
    <row r="905" spans="1:14" ht="15.75" x14ac:dyDescent="0.2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</row>
    <row r="906" spans="1:14" ht="15.75" x14ac:dyDescent="0.2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</row>
    <row r="907" spans="1:14" ht="15.75" x14ac:dyDescent="0.2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</row>
    <row r="908" spans="1:14" ht="15.75" x14ac:dyDescent="0.2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</row>
    <row r="909" spans="1:14" ht="15.75" x14ac:dyDescent="0.2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</row>
    <row r="910" spans="1:14" ht="15.75" x14ac:dyDescent="0.2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</row>
    <row r="911" spans="1:14" ht="15.75" x14ac:dyDescent="0.2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</row>
    <row r="912" spans="1:14" ht="15.75" x14ac:dyDescent="0.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</row>
    <row r="913" spans="1:14" ht="15.75" x14ac:dyDescent="0.2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</row>
    <row r="914" spans="1:14" ht="15.75" x14ac:dyDescent="0.2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</row>
    <row r="915" spans="1:14" ht="15.75" x14ac:dyDescent="0.2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</row>
    <row r="916" spans="1:14" ht="15.75" x14ac:dyDescent="0.2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</row>
    <row r="917" spans="1:14" ht="15.75" x14ac:dyDescent="0.2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</row>
    <row r="918" spans="1:14" ht="15.75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</row>
    <row r="919" spans="1:14" ht="15.75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</row>
    <row r="920" spans="1:14" ht="15.75" x14ac:dyDescent="0.2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</row>
    <row r="921" spans="1:14" ht="15.75" x14ac:dyDescent="0.2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</row>
    <row r="922" spans="1:14" ht="15.75" x14ac:dyDescent="0.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</row>
    <row r="923" spans="1:14" ht="15.75" x14ac:dyDescent="0.2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</row>
    <row r="924" spans="1:14" ht="15.75" x14ac:dyDescent="0.2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</row>
    <row r="925" spans="1:14" ht="15.75" x14ac:dyDescent="0.2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</row>
    <row r="926" spans="1:14" ht="15.75" x14ac:dyDescent="0.2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</row>
    <row r="927" spans="1:14" ht="15.75" x14ac:dyDescent="0.2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</row>
    <row r="928" spans="1:14" ht="15.75" x14ac:dyDescent="0.2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</row>
    <row r="929" spans="1:14" ht="15.75" x14ac:dyDescent="0.2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</row>
    <row r="930" spans="1:14" ht="15.75" x14ac:dyDescent="0.2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</row>
    <row r="931" spans="1:14" ht="15.75" x14ac:dyDescent="0.2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</row>
    <row r="932" spans="1:14" ht="15.75" x14ac:dyDescent="0.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</row>
    <row r="933" spans="1:14" ht="15.75" x14ac:dyDescent="0.2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</row>
    <row r="934" spans="1:14" ht="15.75" x14ac:dyDescent="0.2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</row>
    <row r="935" spans="1:14" ht="15.75" x14ac:dyDescent="0.2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</row>
    <row r="936" spans="1:14" ht="15.75" x14ac:dyDescent="0.2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</row>
    <row r="937" spans="1:14" ht="15.75" x14ac:dyDescent="0.2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</row>
    <row r="938" spans="1:14" ht="15.75" x14ac:dyDescent="0.2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</row>
    <row r="939" spans="1:14" ht="15.75" x14ac:dyDescent="0.2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</row>
    <row r="940" spans="1:14" ht="15.75" x14ac:dyDescent="0.2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</row>
    <row r="941" spans="1:14" ht="15.75" x14ac:dyDescent="0.2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</row>
    <row r="942" spans="1:14" ht="15.75" x14ac:dyDescent="0.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</row>
    <row r="943" spans="1:14" ht="15.75" x14ac:dyDescent="0.2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</row>
    <row r="944" spans="1:14" ht="15.75" x14ac:dyDescent="0.2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</row>
    <row r="945" spans="1:14" ht="15.75" x14ac:dyDescent="0.2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</row>
    <row r="946" spans="1:14" ht="15.75" x14ac:dyDescent="0.2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</row>
    <row r="947" spans="1:14" ht="15.75" x14ac:dyDescent="0.2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</row>
    <row r="948" spans="1:14" ht="15.75" x14ac:dyDescent="0.2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</row>
    <row r="949" spans="1:14" ht="15.75" x14ac:dyDescent="0.2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</row>
    <row r="950" spans="1:14" ht="15.75" x14ac:dyDescent="0.2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</row>
    <row r="951" spans="1:14" ht="15.75" x14ac:dyDescent="0.2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</row>
    <row r="952" spans="1:14" ht="15.75" x14ac:dyDescent="0.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</row>
    <row r="953" spans="1:14" ht="15.75" x14ac:dyDescent="0.2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</row>
    <row r="954" spans="1:14" ht="15.75" x14ac:dyDescent="0.2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</row>
    <row r="955" spans="1:14" ht="15.75" x14ac:dyDescent="0.2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</row>
    <row r="956" spans="1:14" ht="15.75" x14ac:dyDescent="0.2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</row>
    <row r="957" spans="1:14" ht="15.75" x14ac:dyDescent="0.2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</row>
    <row r="958" spans="1:14" ht="15.75" x14ac:dyDescent="0.2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</row>
    <row r="959" spans="1:14" ht="15.75" x14ac:dyDescent="0.2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</row>
    <row r="960" spans="1:14" ht="15.75" x14ac:dyDescent="0.2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</row>
    <row r="961" spans="1:14" ht="15.75" x14ac:dyDescent="0.2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</row>
    <row r="962" spans="1:14" ht="15.75" x14ac:dyDescent="0.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</row>
    <row r="963" spans="1:14" ht="15.75" x14ac:dyDescent="0.2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</row>
    <row r="964" spans="1:14" ht="15.75" x14ac:dyDescent="0.2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</row>
    <row r="965" spans="1:14" ht="15.75" x14ac:dyDescent="0.2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</row>
    <row r="966" spans="1:14" ht="15.75" x14ac:dyDescent="0.2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</row>
    <row r="967" spans="1:14" ht="15.75" x14ac:dyDescent="0.2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</row>
    <row r="968" spans="1:14" ht="15.75" x14ac:dyDescent="0.2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</row>
    <row r="969" spans="1:14" ht="15.75" x14ac:dyDescent="0.2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</row>
    <row r="970" spans="1:14" ht="15.75" x14ac:dyDescent="0.2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</row>
    <row r="971" spans="1:14" ht="15.75" x14ac:dyDescent="0.2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</row>
    <row r="972" spans="1:14" ht="15.75" x14ac:dyDescent="0.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</row>
    <row r="973" spans="1:14" ht="15.75" x14ac:dyDescent="0.2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</row>
    <row r="974" spans="1:14" ht="15.75" x14ac:dyDescent="0.2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</row>
    <row r="975" spans="1:14" ht="15.75" x14ac:dyDescent="0.2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</row>
    <row r="976" spans="1:14" ht="15.75" x14ac:dyDescent="0.2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</row>
    <row r="977" spans="1:14" ht="15.75" x14ac:dyDescent="0.2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</row>
    <row r="978" spans="1:14" ht="15.75" x14ac:dyDescent="0.2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</row>
    <row r="979" spans="1:14" ht="15.75" x14ac:dyDescent="0.2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</row>
    <row r="980" spans="1:14" ht="15.75" x14ac:dyDescent="0.2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</row>
    <row r="981" spans="1:14" ht="15.75" x14ac:dyDescent="0.2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</row>
    <row r="982" spans="1:14" ht="15.75" x14ac:dyDescent="0.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</row>
    <row r="983" spans="1:14" ht="15.75" x14ac:dyDescent="0.2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</row>
    <row r="984" spans="1:14" ht="15.75" x14ac:dyDescent="0.2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</row>
    <row r="985" spans="1:14" ht="15.75" x14ac:dyDescent="0.2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</row>
    <row r="986" spans="1:14" ht="15.75" x14ac:dyDescent="0.2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</row>
    <row r="987" spans="1:14" ht="15.75" x14ac:dyDescent="0.2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</row>
    <row r="988" spans="1:14" ht="15.75" x14ac:dyDescent="0.2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</row>
    <row r="989" spans="1:14" ht="15.75" x14ac:dyDescent="0.2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</row>
    <row r="990" spans="1:14" ht="15.75" x14ac:dyDescent="0.2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</row>
  </sheetData>
  <mergeCells count="93">
    <mergeCell ref="D96:E96"/>
    <mergeCell ref="F96:G96"/>
    <mergeCell ref="A3:N5"/>
    <mergeCell ref="D94:E94"/>
    <mergeCell ref="F94:G94"/>
    <mergeCell ref="A79:H79"/>
    <mergeCell ref="D95:E95"/>
    <mergeCell ref="F95:G95"/>
    <mergeCell ref="A73:N74"/>
    <mergeCell ref="B75:H75"/>
    <mergeCell ref="B76:H76"/>
    <mergeCell ref="A77:H77"/>
    <mergeCell ref="A78:H78"/>
    <mergeCell ref="A72:H72"/>
    <mergeCell ref="C69:H69"/>
    <mergeCell ref="B70:H70"/>
    <mergeCell ref="B61:H61"/>
    <mergeCell ref="C62:H62"/>
    <mergeCell ref="C63:H63"/>
    <mergeCell ref="B64:H64"/>
    <mergeCell ref="C65:H65"/>
    <mergeCell ref="B71:H71"/>
    <mergeCell ref="A59:N60"/>
    <mergeCell ref="D47:H47"/>
    <mergeCell ref="C48:H48"/>
    <mergeCell ref="A49:H49"/>
    <mergeCell ref="A50:N51"/>
    <mergeCell ref="B52:H52"/>
    <mergeCell ref="B53:H53"/>
    <mergeCell ref="B54:H54"/>
    <mergeCell ref="B55:H55"/>
    <mergeCell ref="B56:H56"/>
    <mergeCell ref="B57:H57"/>
    <mergeCell ref="A58:H58"/>
    <mergeCell ref="C66:H66"/>
    <mergeCell ref="C67:H67"/>
    <mergeCell ref="C68:H68"/>
    <mergeCell ref="D46:H46"/>
    <mergeCell ref="C35:H35"/>
    <mergeCell ref="C36:H36"/>
    <mergeCell ref="C37:H37"/>
    <mergeCell ref="C38:H38"/>
    <mergeCell ref="C39:H39"/>
    <mergeCell ref="B40:H40"/>
    <mergeCell ref="B41:H41"/>
    <mergeCell ref="C42:H42"/>
    <mergeCell ref="C43:H43"/>
    <mergeCell ref="B44:H44"/>
    <mergeCell ref="C45:H45"/>
    <mergeCell ref="K1:N1"/>
    <mergeCell ref="C1:J2"/>
    <mergeCell ref="A20:H20"/>
    <mergeCell ref="L10:L11"/>
    <mergeCell ref="M10:M11"/>
    <mergeCell ref="N10:N11"/>
    <mergeCell ref="I12:I13"/>
    <mergeCell ref="J12:J13"/>
    <mergeCell ref="K12:K13"/>
    <mergeCell ref="L12:L13"/>
    <mergeCell ref="M12:M13"/>
    <mergeCell ref="N12:N13"/>
    <mergeCell ref="A14:N15"/>
    <mergeCell ref="B16:H16"/>
    <mergeCell ref="B17:H17"/>
    <mergeCell ref="B18:H18"/>
    <mergeCell ref="B19:H19"/>
    <mergeCell ref="C34:H34"/>
    <mergeCell ref="A21:N22"/>
    <mergeCell ref="A23:H23"/>
    <mergeCell ref="A24:N25"/>
    <mergeCell ref="B26:H26"/>
    <mergeCell ref="C27:H27"/>
    <mergeCell ref="C28:H28"/>
    <mergeCell ref="C29:H29"/>
    <mergeCell ref="B30:H30"/>
    <mergeCell ref="B31:H31"/>
    <mergeCell ref="B32:H32"/>
    <mergeCell ref="B33:H33"/>
    <mergeCell ref="A7:N7"/>
    <mergeCell ref="I9:K9"/>
    <mergeCell ref="L9:N9"/>
    <mergeCell ref="A10:A13"/>
    <mergeCell ref="B10:H13"/>
    <mergeCell ref="I10:I11"/>
    <mergeCell ref="J10:J11"/>
    <mergeCell ref="K10:K11"/>
    <mergeCell ref="B82:D82"/>
    <mergeCell ref="B83:D83"/>
    <mergeCell ref="K82:M82"/>
    <mergeCell ref="K83:M83"/>
    <mergeCell ref="G86:J86"/>
    <mergeCell ref="G87:J87"/>
    <mergeCell ref="G88:J88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selection activeCell="Q6" sqref="Q6"/>
    </sheetView>
  </sheetViews>
  <sheetFormatPr defaultRowHeight="12.75" x14ac:dyDescent="0.2"/>
  <cols>
    <col min="10" max="10" width="20.7109375" customWidth="1"/>
    <col min="11" max="11" width="19.140625" customWidth="1"/>
    <col min="12" max="12" width="23.140625" customWidth="1"/>
    <col min="13" max="13" width="25.140625" customWidth="1"/>
    <col min="14" max="14" width="33.28515625" customWidth="1"/>
  </cols>
  <sheetData>
    <row r="1" spans="1:14" ht="20.25" x14ac:dyDescent="0.2">
      <c r="A1" s="1"/>
      <c r="B1" s="1"/>
      <c r="C1" s="90" t="s">
        <v>0</v>
      </c>
      <c r="D1" s="90"/>
      <c r="E1" s="90"/>
      <c r="F1" s="90"/>
      <c r="G1" s="90"/>
      <c r="H1" s="90"/>
      <c r="I1" s="90"/>
      <c r="J1" s="90"/>
      <c r="K1" s="129" t="s">
        <v>135</v>
      </c>
      <c r="L1" s="129"/>
      <c r="M1" s="129"/>
      <c r="N1" s="129"/>
    </row>
    <row r="2" spans="1:14" ht="19.5" x14ac:dyDescent="0.2">
      <c r="A2" s="1"/>
      <c r="B2" s="1"/>
      <c r="C2" s="90"/>
      <c r="D2" s="90"/>
      <c r="E2" s="90"/>
      <c r="F2" s="90"/>
      <c r="G2" s="90"/>
      <c r="H2" s="90"/>
      <c r="I2" s="90"/>
      <c r="J2" s="90"/>
      <c r="K2" s="73"/>
      <c r="L2" s="73"/>
      <c r="M2" s="73"/>
      <c r="N2" s="1"/>
    </row>
    <row r="3" spans="1:14" x14ac:dyDescent="0.2">
      <c r="A3" s="89" t="s">
        <v>131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ht="18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6.5" x14ac:dyDescent="0.2">
      <c r="A7" s="88" t="s">
        <v>1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17.25" thickBo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17.25" thickBot="1" x14ac:dyDescent="0.25">
      <c r="A9" s="1"/>
      <c r="B9" s="1"/>
      <c r="C9" s="1"/>
      <c r="D9" s="1"/>
      <c r="E9" s="1"/>
      <c r="F9" s="1"/>
      <c r="G9" s="1"/>
      <c r="H9" s="1"/>
      <c r="I9" s="85" t="s">
        <v>126</v>
      </c>
      <c r="J9" s="86"/>
      <c r="K9" s="87"/>
      <c r="L9" s="85" t="s">
        <v>132</v>
      </c>
      <c r="M9" s="86"/>
      <c r="N9" s="87"/>
    </row>
    <row r="10" spans="1:14" x14ac:dyDescent="0.2">
      <c r="A10" s="101" t="s">
        <v>2</v>
      </c>
      <c r="B10" s="95" t="s">
        <v>3</v>
      </c>
      <c r="C10" s="95"/>
      <c r="D10" s="95"/>
      <c r="E10" s="95"/>
      <c r="F10" s="95"/>
      <c r="G10" s="95"/>
      <c r="H10" s="95"/>
      <c r="I10" s="95" t="s">
        <v>4</v>
      </c>
      <c r="J10" s="95" t="s">
        <v>5</v>
      </c>
      <c r="K10" s="97" t="s">
        <v>6</v>
      </c>
      <c r="L10" s="95" t="s">
        <v>4</v>
      </c>
      <c r="M10" s="95" t="s">
        <v>5</v>
      </c>
      <c r="N10" s="97" t="s">
        <v>6</v>
      </c>
    </row>
    <row r="11" spans="1:14" x14ac:dyDescent="0.2">
      <c r="A11" s="102"/>
      <c r="B11" s="96"/>
      <c r="C11" s="96"/>
      <c r="D11" s="96"/>
      <c r="E11" s="96"/>
      <c r="F11" s="96"/>
      <c r="G11" s="96"/>
      <c r="H11" s="96"/>
      <c r="I11" s="96"/>
      <c r="J11" s="96"/>
      <c r="K11" s="98"/>
      <c r="L11" s="96"/>
      <c r="M11" s="96"/>
      <c r="N11" s="98"/>
    </row>
    <row r="12" spans="1:14" x14ac:dyDescent="0.2">
      <c r="A12" s="102"/>
      <c r="B12" s="96"/>
      <c r="C12" s="96"/>
      <c r="D12" s="96"/>
      <c r="E12" s="96"/>
      <c r="F12" s="96"/>
      <c r="G12" s="96"/>
      <c r="H12" s="96"/>
      <c r="I12" s="96" t="s">
        <v>7</v>
      </c>
      <c r="J12" s="96" t="s">
        <v>7</v>
      </c>
      <c r="K12" s="99" t="s">
        <v>7</v>
      </c>
      <c r="L12" s="96" t="s">
        <v>7</v>
      </c>
      <c r="M12" s="96" t="s">
        <v>7</v>
      </c>
      <c r="N12" s="99" t="s">
        <v>7</v>
      </c>
    </row>
    <row r="13" spans="1:14" x14ac:dyDescent="0.2">
      <c r="A13" s="102"/>
      <c r="B13" s="96"/>
      <c r="C13" s="96"/>
      <c r="D13" s="96"/>
      <c r="E13" s="96"/>
      <c r="F13" s="96"/>
      <c r="G13" s="96"/>
      <c r="H13" s="96"/>
      <c r="I13" s="96"/>
      <c r="J13" s="96"/>
      <c r="K13" s="100"/>
      <c r="L13" s="96"/>
      <c r="M13" s="96"/>
      <c r="N13" s="100"/>
    </row>
    <row r="14" spans="1:14" x14ac:dyDescent="0.2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x14ac:dyDescent="0.2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4" ht="15.75" x14ac:dyDescent="0.2">
      <c r="A16" s="5" t="s">
        <v>9</v>
      </c>
      <c r="B16" s="105" t="s">
        <v>10</v>
      </c>
      <c r="C16" s="105"/>
      <c r="D16" s="105"/>
      <c r="E16" s="105"/>
      <c r="F16" s="105"/>
      <c r="G16" s="105"/>
      <c r="H16" s="105"/>
      <c r="I16" s="6">
        <v>0</v>
      </c>
      <c r="J16" s="6">
        <f>I16*0.19</f>
        <v>0</v>
      </c>
      <c r="K16" s="32">
        <f>I16+J16</f>
        <v>0</v>
      </c>
      <c r="L16" s="6">
        <v>0</v>
      </c>
      <c r="M16" s="6">
        <f>L16*0.19</f>
        <v>0</v>
      </c>
      <c r="N16" s="32">
        <f>L16+M16</f>
        <v>0</v>
      </c>
    </row>
    <row r="17" spans="1:14" ht="15.75" x14ac:dyDescent="0.2">
      <c r="A17" s="5" t="s">
        <v>12</v>
      </c>
      <c r="B17" s="105" t="s">
        <v>13</v>
      </c>
      <c r="C17" s="105"/>
      <c r="D17" s="105"/>
      <c r="E17" s="105"/>
      <c r="F17" s="105"/>
      <c r="G17" s="105"/>
      <c r="H17" s="105"/>
      <c r="I17" s="6">
        <v>0</v>
      </c>
      <c r="J17" s="6">
        <f>I17*0.19</f>
        <v>0</v>
      </c>
      <c r="K17" s="32">
        <f>I17+J17</f>
        <v>0</v>
      </c>
      <c r="L17" s="6">
        <v>0</v>
      </c>
      <c r="M17" s="6">
        <f>L17*0.19</f>
        <v>0</v>
      </c>
      <c r="N17" s="32">
        <f>L17+M17</f>
        <v>0</v>
      </c>
    </row>
    <row r="18" spans="1:14" ht="15.75" x14ac:dyDescent="0.2">
      <c r="A18" s="5" t="s">
        <v>14</v>
      </c>
      <c r="B18" s="105" t="s">
        <v>15</v>
      </c>
      <c r="C18" s="105"/>
      <c r="D18" s="105"/>
      <c r="E18" s="105"/>
      <c r="F18" s="105"/>
      <c r="G18" s="105"/>
      <c r="H18" s="105"/>
      <c r="I18" s="6">
        <v>0</v>
      </c>
      <c r="J18" s="6">
        <f>0.19*I18</f>
        <v>0</v>
      </c>
      <c r="K18" s="32">
        <f>I18+J18</f>
        <v>0</v>
      </c>
      <c r="L18" s="6">
        <v>0</v>
      </c>
      <c r="M18" s="6">
        <f>0.19*L18</f>
        <v>0</v>
      </c>
      <c r="N18" s="32">
        <f>L18+M18</f>
        <v>0</v>
      </c>
    </row>
    <row r="19" spans="1:14" ht="15.75" x14ac:dyDescent="0.2">
      <c r="A19" s="5" t="s">
        <v>16</v>
      </c>
      <c r="B19" s="105" t="s">
        <v>17</v>
      </c>
      <c r="C19" s="105"/>
      <c r="D19" s="105"/>
      <c r="E19" s="105"/>
      <c r="F19" s="105"/>
      <c r="G19" s="105"/>
      <c r="H19" s="105"/>
      <c r="I19" s="6">
        <v>0</v>
      </c>
      <c r="J19" s="6">
        <f>I19*0.19</f>
        <v>0</v>
      </c>
      <c r="K19" s="32">
        <f>I19+J19</f>
        <v>0</v>
      </c>
      <c r="L19" s="6">
        <v>0</v>
      </c>
      <c r="M19" s="6">
        <f>L19*0.19</f>
        <v>0</v>
      </c>
      <c r="N19" s="32">
        <f>L19+M19</f>
        <v>0</v>
      </c>
    </row>
    <row r="20" spans="1:14" ht="17.25" x14ac:dyDescent="0.2">
      <c r="A20" s="106" t="s">
        <v>18</v>
      </c>
      <c r="B20" s="107"/>
      <c r="C20" s="107"/>
      <c r="D20" s="107"/>
      <c r="E20" s="107"/>
      <c r="F20" s="107"/>
      <c r="G20" s="107"/>
      <c r="H20" s="107"/>
      <c r="I20" s="6">
        <f t="shared" ref="I20:N20" si="0">SUM(I16:I19)</f>
        <v>0</v>
      </c>
      <c r="J20" s="6">
        <f t="shared" si="0"/>
        <v>0</v>
      </c>
      <c r="K20" s="8">
        <f t="shared" si="0"/>
        <v>0</v>
      </c>
      <c r="L20" s="6">
        <f t="shared" si="0"/>
        <v>0</v>
      </c>
      <c r="M20" s="6">
        <f t="shared" si="0"/>
        <v>0</v>
      </c>
      <c r="N20" s="8">
        <f t="shared" si="0"/>
        <v>0</v>
      </c>
    </row>
    <row r="21" spans="1:14" x14ac:dyDescent="0.2">
      <c r="A21" s="91" t="s">
        <v>19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</row>
    <row r="22" spans="1:14" x14ac:dyDescent="0.2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4" ht="17.25" x14ac:dyDescent="0.2">
      <c r="A23" s="106" t="s">
        <v>20</v>
      </c>
      <c r="B23" s="107"/>
      <c r="C23" s="107"/>
      <c r="D23" s="107"/>
      <c r="E23" s="107"/>
      <c r="F23" s="107"/>
      <c r="G23" s="107"/>
      <c r="H23" s="107"/>
      <c r="I23" s="9">
        <v>22214.09</v>
      </c>
      <c r="J23" s="9">
        <v>4220.68</v>
      </c>
      <c r="K23" s="10">
        <v>26434.77</v>
      </c>
      <c r="L23" s="9">
        <v>0</v>
      </c>
      <c r="M23" s="9">
        <v>0</v>
      </c>
      <c r="N23" s="10">
        <v>0</v>
      </c>
    </row>
    <row r="24" spans="1:14" x14ac:dyDescent="0.2">
      <c r="A24" s="91" t="s">
        <v>22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1:14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15.75" x14ac:dyDescent="0.2">
      <c r="A26" s="5" t="s">
        <v>23</v>
      </c>
      <c r="B26" s="105" t="s">
        <v>24</v>
      </c>
      <c r="C26" s="105"/>
      <c r="D26" s="105"/>
      <c r="E26" s="105"/>
      <c r="F26" s="105"/>
      <c r="G26" s="105"/>
      <c r="H26" s="105"/>
      <c r="I26" s="39">
        <v>8800</v>
      </c>
      <c r="J26" s="6">
        <f t="shared" ref="J26:N26" si="1">SUM(J27:J29)</f>
        <v>1672</v>
      </c>
      <c r="K26" s="32">
        <f t="shared" si="1"/>
        <v>10472</v>
      </c>
      <c r="L26" s="39">
        <v>8800</v>
      </c>
      <c r="M26" s="6">
        <f t="shared" si="1"/>
        <v>1672</v>
      </c>
      <c r="N26" s="32">
        <f t="shared" si="1"/>
        <v>10472</v>
      </c>
    </row>
    <row r="27" spans="1:14" ht="15.75" x14ac:dyDescent="0.2">
      <c r="A27" s="5"/>
      <c r="B27" s="79" t="s">
        <v>25</v>
      </c>
      <c r="C27" s="108" t="s">
        <v>26</v>
      </c>
      <c r="D27" s="109"/>
      <c r="E27" s="109"/>
      <c r="F27" s="109"/>
      <c r="G27" s="109"/>
      <c r="H27" s="110"/>
      <c r="I27" s="39">
        <v>8800</v>
      </c>
      <c r="J27" s="6">
        <f t="shared" ref="J27:J32" si="2">I27*0.19</f>
        <v>1672</v>
      </c>
      <c r="K27" s="32">
        <f t="shared" ref="K27:K32" si="3">I27+J27</f>
        <v>10472</v>
      </c>
      <c r="L27" s="39">
        <v>8800</v>
      </c>
      <c r="M27" s="6">
        <f t="shared" ref="M27:M32" si="4">L27*0.19</f>
        <v>1672</v>
      </c>
      <c r="N27" s="32">
        <f t="shared" ref="N27:N32" si="5">L27+M27</f>
        <v>10472</v>
      </c>
    </row>
    <row r="28" spans="1:14" ht="15.75" x14ac:dyDescent="0.2">
      <c r="A28" s="5"/>
      <c r="B28" s="79" t="s">
        <v>27</v>
      </c>
      <c r="C28" s="108" t="s">
        <v>28</v>
      </c>
      <c r="D28" s="109"/>
      <c r="E28" s="109"/>
      <c r="F28" s="109"/>
      <c r="G28" s="109"/>
      <c r="H28" s="110"/>
      <c r="I28" s="39">
        <v>0</v>
      </c>
      <c r="J28" s="6">
        <f t="shared" si="2"/>
        <v>0</v>
      </c>
      <c r="K28" s="32">
        <f t="shared" si="3"/>
        <v>0</v>
      </c>
      <c r="L28" s="39">
        <v>0</v>
      </c>
      <c r="M28" s="6">
        <f t="shared" si="4"/>
        <v>0</v>
      </c>
      <c r="N28" s="32">
        <f t="shared" si="5"/>
        <v>0</v>
      </c>
    </row>
    <row r="29" spans="1:14" ht="15.75" x14ac:dyDescent="0.2">
      <c r="A29" s="5"/>
      <c r="B29" s="79" t="s">
        <v>29</v>
      </c>
      <c r="C29" s="108" t="s">
        <v>30</v>
      </c>
      <c r="D29" s="109"/>
      <c r="E29" s="109"/>
      <c r="F29" s="109"/>
      <c r="G29" s="109"/>
      <c r="H29" s="110"/>
      <c r="I29" s="39">
        <v>0</v>
      </c>
      <c r="J29" s="6">
        <f t="shared" si="2"/>
        <v>0</v>
      </c>
      <c r="K29" s="32">
        <f t="shared" si="3"/>
        <v>0</v>
      </c>
      <c r="L29" s="39">
        <v>0</v>
      </c>
      <c r="M29" s="6">
        <f t="shared" si="4"/>
        <v>0</v>
      </c>
      <c r="N29" s="32">
        <f t="shared" si="5"/>
        <v>0</v>
      </c>
    </row>
    <row r="30" spans="1:14" ht="15.75" x14ac:dyDescent="0.2">
      <c r="A30" s="5" t="s">
        <v>31</v>
      </c>
      <c r="B30" s="111" t="s">
        <v>32</v>
      </c>
      <c r="C30" s="111"/>
      <c r="D30" s="111"/>
      <c r="E30" s="111"/>
      <c r="F30" s="111"/>
      <c r="G30" s="111"/>
      <c r="H30" s="111"/>
      <c r="I30" s="39">
        <v>1500</v>
      </c>
      <c r="J30" s="6">
        <f t="shared" si="2"/>
        <v>285</v>
      </c>
      <c r="K30" s="32">
        <f t="shared" si="3"/>
        <v>1785</v>
      </c>
      <c r="L30" s="39">
        <v>1500</v>
      </c>
      <c r="M30" s="6">
        <f t="shared" si="4"/>
        <v>285</v>
      </c>
      <c r="N30" s="32">
        <f t="shared" si="5"/>
        <v>1785</v>
      </c>
    </row>
    <row r="31" spans="1:14" ht="15.75" x14ac:dyDescent="0.2">
      <c r="A31" s="5" t="s">
        <v>33</v>
      </c>
      <c r="B31" s="105" t="s">
        <v>34</v>
      </c>
      <c r="C31" s="105"/>
      <c r="D31" s="105"/>
      <c r="E31" s="105"/>
      <c r="F31" s="105"/>
      <c r="G31" s="105"/>
      <c r="H31" s="105"/>
      <c r="I31" s="39">
        <v>2800</v>
      </c>
      <c r="J31" s="6">
        <f t="shared" si="2"/>
        <v>532</v>
      </c>
      <c r="K31" s="32">
        <f t="shared" si="3"/>
        <v>3332</v>
      </c>
      <c r="L31" s="39">
        <v>2800</v>
      </c>
      <c r="M31" s="6">
        <f t="shared" si="4"/>
        <v>532</v>
      </c>
      <c r="N31" s="32">
        <f t="shared" si="5"/>
        <v>3332</v>
      </c>
    </row>
    <row r="32" spans="1:14" ht="15.75" x14ac:dyDescent="0.2">
      <c r="A32" s="5" t="s">
        <v>35</v>
      </c>
      <c r="B32" s="105" t="s">
        <v>36</v>
      </c>
      <c r="C32" s="105"/>
      <c r="D32" s="105"/>
      <c r="E32" s="105"/>
      <c r="F32" s="105"/>
      <c r="G32" s="105"/>
      <c r="H32" s="105"/>
      <c r="I32" s="39">
        <v>4500</v>
      </c>
      <c r="J32" s="6">
        <f t="shared" si="2"/>
        <v>855</v>
      </c>
      <c r="K32" s="32">
        <f t="shared" si="3"/>
        <v>5355</v>
      </c>
      <c r="L32" s="39">
        <v>4500</v>
      </c>
      <c r="M32" s="6">
        <f t="shared" si="4"/>
        <v>855</v>
      </c>
      <c r="N32" s="32">
        <f t="shared" si="5"/>
        <v>5355</v>
      </c>
    </row>
    <row r="33" spans="1:14" ht="15.75" x14ac:dyDescent="0.2">
      <c r="A33" s="5" t="s">
        <v>37</v>
      </c>
      <c r="B33" s="105" t="s">
        <v>38</v>
      </c>
      <c r="C33" s="105"/>
      <c r="D33" s="105"/>
      <c r="E33" s="105"/>
      <c r="F33" s="105"/>
      <c r="G33" s="105"/>
      <c r="H33" s="105"/>
      <c r="I33" s="39">
        <f t="shared" ref="I33:N33" si="6">SUM(I34:I39)</f>
        <v>160484</v>
      </c>
      <c r="J33" s="6">
        <f t="shared" si="6"/>
        <v>30491.96</v>
      </c>
      <c r="K33" s="32">
        <f t="shared" si="6"/>
        <v>190975.96000000002</v>
      </c>
      <c r="L33" s="39">
        <f>SUM(L34:L39)</f>
        <v>160484</v>
      </c>
      <c r="M33" s="6">
        <f t="shared" si="6"/>
        <v>30491.96</v>
      </c>
      <c r="N33" s="32">
        <f t="shared" si="6"/>
        <v>190975.96000000002</v>
      </c>
    </row>
    <row r="34" spans="1:14" ht="15.75" x14ac:dyDescent="0.2">
      <c r="A34" s="5"/>
      <c r="B34" s="79" t="s">
        <v>40</v>
      </c>
      <c r="C34" s="108" t="s">
        <v>41</v>
      </c>
      <c r="D34" s="109"/>
      <c r="E34" s="109"/>
      <c r="F34" s="109"/>
      <c r="G34" s="109"/>
      <c r="H34" s="110"/>
      <c r="I34" s="39">
        <v>0</v>
      </c>
      <c r="J34" s="6">
        <f t="shared" ref="J34:J40" si="7">I34*0.19</f>
        <v>0</v>
      </c>
      <c r="K34" s="32">
        <f t="shared" ref="K34:K40" si="8">I34+J34</f>
        <v>0</v>
      </c>
      <c r="L34" s="39">
        <v>0</v>
      </c>
      <c r="M34" s="6">
        <f t="shared" ref="M34:M35" si="9">L34*0.19</f>
        <v>0</v>
      </c>
      <c r="N34" s="32">
        <f t="shared" ref="N34:N40" si="10">L34+M34</f>
        <v>0</v>
      </c>
    </row>
    <row r="35" spans="1:14" ht="15.75" x14ac:dyDescent="0.2">
      <c r="A35" s="5"/>
      <c r="B35" s="79" t="s">
        <v>42</v>
      </c>
      <c r="C35" s="108" t="s">
        <v>43</v>
      </c>
      <c r="D35" s="109"/>
      <c r="E35" s="109"/>
      <c r="F35" s="109"/>
      <c r="G35" s="109"/>
      <c r="H35" s="110"/>
      <c r="I35" s="39">
        <v>0</v>
      </c>
      <c r="J35" s="6">
        <f t="shared" si="7"/>
        <v>0</v>
      </c>
      <c r="K35" s="32">
        <f t="shared" si="8"/>
        <v>0</v>
      </c>
      <c r="L35" s="39">
        <v>0</v>
      </c>
      <c r="M35" s="6">
        <f t="shared" si="9"/>
        <v>0</v>
      </c>
      <c r="N35" s="32">
        <f t="shared" si="10"/>
        <v>0</v>
      </c>
    </row>
    <row r="36" spans="1:14" ht="15.75" x14ac:dyDescent="0.2">
      <c r="A36" s="5"/>
      <c r="B36" s="79" t="s">
        <v>44</v>
      </c>
      <c r="C36" s="112" t="s">
        <v>45</v>
      </c>
      <c r="D36" s="113"/>
      <c r="E36" s="113"/>
      <c r="F36" s="113"/>
      <c r="G36" s="113"/>
      <c r="H36" s="114"/>
      <c r="I36" s="39">
        <v>71484</v>
      </c>
      <c r="J36" s="6">
        <f>I36*0.19</f>
        <v>13581.960000000001</v>
      </c>
      <c r="K36" s="32">
        <f t="shared" si="8"/>
        <v>85065.96</v>
      </c>
      <c r="L36" s="39">
        <v>71484</v>
      </c>
      <c r="M36" s="6">
        <f>L36*0.19</f>
        <v>13581.960000000001</v>
      </c>
      <c r="N36" s="32">
        <f t="shared" si="10"/>
        <v>85065.96</v>
      </c>
    </row>
    <row r="37" spans="1:14" ht="15.75" x14ac:dyDescent="0.2">
      <c r="A37" s="5"/>
      <c r="B37" s="79" t="s">
        <v>46</v>
      </c>
      <c r="C37" s="112" t="s">
        <v>47</v>
      </c>
      <c r="D37" s="113"/>
      <c r="E37" s="113"/>
      <c r="F37" s="113"/>
      <c r="G37" s="113"/>
      <c r="H37" s="114"/>
      <c r="I37" s="39">
        <f>'DG-centru '!I36+'DG-strazi'!I36</f>
        <v>3000</v>
      </c>
      <c r="J37" s="6">
        <f t="shared" si="7"/>
        <v>570</v>
      </c>
      <c r="K37" s="32">
        <f t="shared" si="8"/>
        <v>3570</v>
      </c>
      <c r="L37" s="39">
        <f>'DG-centru '!L36+'DG-strazi'!L36</f>
        <v>3000</v>
      </c>
      <c r="M37" s="6">
        <f t="shared" ref="M37:M40" si="11">L37*0.19</f>
        <v>570</v>
      </c>
      <c r="N37" s="32">
        <f t="shared" si="10"/>
        <v>3570</v>
      </c>
    </row>
    <row r="38" spans="1:14" ht="15.75" x14ac:dyDescent="0.2">
      <c r="A38" s="5"/>
      <c r="B38" s="79" t="s">
        <v>48</v>
      </c>
      <c r="C38" s="112" t="s">
        <v>49</v>
      </c>
      <c r="D38" s="113"/>
      <c r="E38" s="113"/>
      <c r="F38" s="113"/>
      <c r="G38" s="113"/>
      <c r="H38" s="114"/>
      <c r="I38" s="39">
        <f>'DG-centru '!I37+'DG-strazi'!I37</f>
        <v>10500</v>
      </c>
      <c r="J38" s="6">
        <f t="shared" si="7"/>
        <v>1995</v>
      </c>
      <c r="K38" s="32">
        <f t="shared" si="8"/>
        <v>12495</v>
      </c>
      <c r="L38" s="39">
        <f>'DG-centru '!L37+'DG-strazi'!L37</f>
        <v>10500</v>
      </c>
      <c r="M38" s="6">
        <f t="shared" si="11"/>
        <v>1995</v>
      </c>
      <c r="N38" s="32">
        <f t="shared" si="10"/>
        <v>12495</v>
      </c>
    </row>
    <row r="39" spans="1:14" ht="15.75" x14ac:dyDescent="0.2">
      <c r="A39" s="5"/>
      <c r="B39" s="79" t="s">
        <v>50</v>
      </c>
      <c r="C39" s="108" t="s">
        <v>51</v>
      </c>
      <c r="D39" s="109"/>
      <c r="E39" s="109"/>
      <c r="F39" s="109"/>
      <c r="G39" s="109"/>
      <c r="H39" s="110"/>
      <c r="I39" s="39">
        <f>'DG-centru '!I38+'DG-strazi'!I38</f>
        <v>75500</v>
      </c>
      <c r="J39" s="6">
        <f t="shared" si="7"/>
        <v>14345</v>
      </c>
      <c r="K39" s="32">
        <f t="shared" si="8"/>
        <v>89845</v>
      </c>
      <c r="L39" s="39">
        <f>'DG-centru '!L38+'DG-strazi'!L38</f>
        <v>75500</v>
      </c>
      <c r="M39" s="6">
        <f t="shared" si="11"/>
        <v>14345</v>
      </c>
      <c r="N39" s="32">
        <f t="shared" si="10"/>
        <v>89845</v>
      </c>
    </row>
    <row r="40" spans="1:14" ht="15.75" x14ac:dyDescent="0.2">
      <c r="A40" s="5" t="s">
        <v>52</v>
      </c>
      <c r="B40" s="105" t="s">
        <v>53</v>
      </c>
      <c r="C40" s="105"/>
      <c r="D40" s="105"/>
      <c r="E40" s="105"/>
      <c r="F40" s="105"/>
      <c r="G40" s="105"/>
      <c r="H40" s="105"/>
      <c r="I40" s="39">
        <v>0</v>
      </c>
      <c r="J40" s="6">
        <f t="shared" si="7"/>
        <v>0</v>
      </c>
      <c r="K40" s="32">
        <f t="shared" si="8"/>
        <v>0</v>
      </c>
      <c r="L40" s="39">
        <v>0</v>
      </c>
      <c r="M40" s="6">
        <f t="shared" si="11"/>
        <v>0</v>
      </c>
      <c r="N40" s="32">
        <f t="shared" si="10"/>
        <v>0</v>
      </c>
    </row>
    <row r="41" spans="1:14" ht="15.75" x14ac:dyDescent="0.2">
      <c r="A41" s="5" t="s">
        <v>54</v>
      </c>
      <c r="B41" s="105" t="s">
        <v>55</v>
      </c>
      <c r="C41" s="105"/>
      <c r="D41" s="105"/>
      <c r="E41" s="105"/>
      <c r="F41" s="105"/>
      <c r="G41" s="105"/>
      <c r="H41" s="105"/>
      <c r="I41" s="39">
        <f>I43+I42</f>
        <v>155700</v>
      </c>
      <c r="J41" s="6">
        <f>SUM(J42:J43)</f>
        <v>29583</v>
      </c>
      <c r="K41" s="32">
        <f>SUM(K42:K43)</f>
        <v>185283</v>
      </c>
      <c r="L41" s="39">
        <f>L43+L42</f>
        <v>155500</v>
      </c>
      <c r="M41" s="6">
        <f>SUM(M42:M43)</f>
        <v>29545</v>
      </c>
      <c r="N41" s="32">
        <f>SUM(N42:N43)</f>
        <v>185045</v>
      </c>
    </row>
    <row r="42" spans="1:14" ht="15.75" x14ac:dyDescent="0.2">
      <c r="A42" s="5"/>
      <c r="B42" s="79" t="s">
        <v>56</v>
      </c>
      <c r="C42" s="108" t="s">
        <v>57</v>
      </c>
      <c r="D42" s="109"/>
      <c r="E42" s="109"/>
      <c r="F42" s="109"/>
      <c r="G42" s="109"/>
      <c r="H42" s="110"/>
      <c r="I42" s="39">
        <v>130500</v>
      </c>
      <c r="J42" s="6">
        <f t="shared" ref="J42:J48" si="12">I42*0.19</f>
        <v>24795</v>
      </c>
      <c r="K42" s="32">
        <f t="shared" ref="K42:K48" si="13">I42+J42</f>
        <v>155295</v>
      </c>
      <c r="L42" s="39">
        <v>130500</v>
      </c>
      <c r="M42" s="6">
        <f t="shared" ref="M42:M43" si="14">L42*0.19</f>
        <v>24795</v>
      </c>
      <c r="N42" s="32">
        <f t="shared" ref="N42:N43" si="15">L42+M42</f>
        <v>155295</v>
      </c>
    </row>
    <row r="43" spans="1:14" ht="15.75" x14ac:dyDescent="0.2">
      <c r="A43" s="5"/>
      <c r="B43" s="79" t="s">
        <v>58</v>
      </c>
      <c r="C43" s="108" t="s">
        <v>59</v>
      </c>
      <c r="D43" s="109"/>
      <c r="E43" s="109"/>
      <c r="F43" s="109"/>
      <c r="G43" s="109"/>
      <c r="H43" s="110"/>
      <c r="I43" s="39">
        <f>'DG-centru '!I42+'DG-strazi'!I42</f>
        <v>25200</v>
      </c>
      <c r="J43" s="6">
        <f t="shared" si="12"/>
        <v>4788</v>
      </c>
      <c r="K43" s="32">
        <f t="shared" si="13"/>
        <v>29988</v>
      </c>
      <c r="L43" s="39">
        <v>25000</v>
      </c>
      <c r="M43" s="6">
        <f t="shared" si="14"/>
        <v>4750</v>
      </c>
      <c r="N43" s="32">
        <f t="shared" si="15"/>
        <v>29750</v>
      </c>
    </row>
    <row r="44" spans="1:14" ht="15.75" x14ac:dyDescent="0.2">
      <c r="A44" s="5" t="s">
        <v>60</v>
      </c>
      <c r="B44" s="105" t="s">
        <v>61</v>
      </c>
      <c r="C44" s="105"/>
      <c r="D44" s="105"/>
      <c r="E44" s="105"/>
      <c r="F44" s="105"/>
      <c r="G44" s="105"/>
      <c r="H44" s="105"/>
      <c r="I44" s="39">
        <f t="shared" ref="I44:N44" si="16">I45+I48</f>
        <v>72916</v>
      </c>
      <c r="J44" s="6">
        <f t="shared" si="16"/>
        <v>13854.04</v>
      </c>
      <c r="K44" s="32">
        <f t="shared" si="16"/>
        <v>86770.040000000008</v>
      </c>
      <c r="L44" s="39">
        <f t="shared" si="16"/>
        <v>72916</v>
      </c>
      <c r="M44" s="6">
        <f t="shared" si="16"/>
        <v>13854.04</v>
      </c>
      <c r="N44" s="32">
        <f t="shared" si="16"/>
        <v>86770.040000000008</v>
      </c>
    </row>
    <row r="45" spans="1:14" ht="15.75" x14ac:dyDescent="0.2">
      <c r="A45" s="5"/>
      <c r="B45" s="79" t="s">
        <v>62</v>
      </c>
      <c r="C45" s="108" t="s">
        <v>63</v>
      </c>
      <c r="D45" s="109"/>
      <c r="E45" s="109"/>
      <c r="F45" s="109"/>
      <c r="G45" s="109"/>
      <c r="H45" s="110"/>
      <c r="I45" s="39">
        <f t="shared" ref="I45:N45" si="17">SUM(I46:I47)</f>
        <v>21000</v>
      </c>
      <c r="J45" s="6">
        <f t="shared" si="17"/>
        <v>3990</v>
      </c>
      <c r="K45" s="32">
        <f t="shared" si="17"/>
        <v>24990</v>
      </c>
      <c r="L45" s="39">
        <f t="shared" si="17"/>
        <v>21000</v>
      </c>
      <c r="M45" s="6">
        <f t="shared" si="17"/>
        <v>3990</v>
      </c>
      <c r="N45" s="32">
        <f t="shared" si="17"/>
        <v>24990</v>
      </c>
    </row>
    <row r="46" spans="1:14" ht="15.75" x14ac:dyDescent="0.2">
      <c r="A46" s="5"/>
      <c r="B46" s="78"/>
      <c r="C46" s="79" t="s">
        <v>64</v>
      </c>
      <c r="D46" s="108" t="s">
        <v>65</v>
      </c>
      <c r="E46" s="109"/>
      <c r="F46" s="109"/>
      <c r="G46" s="109"/>
      <c r="H46" s="110"/>
      <c r="I46" s="39">
        <v>11000</v>
      </c>
      <c r="J46" s="6">
        <f t="shared" si="12"/>
        <v>2090</v>
      </c>
      <c r="K46" s="32">
        <f t="shared" si="13"/>
        <v>13090</v>
      </c>
      <c r="L46" s="39">
        <v>11000</v>
      </c>
      <c r="M46" s="6">
        <f t="shared" ref="M46:M48" si="18">L46*0.19</f>
        <v>2090</v>
      </c>
      <c r="N46" s="32">
        <f t="shared" ref="N46:N48" si="19">L46+M46</f>
        <v>13090</v>
      </c>
    </row>
    <row r="47" spans="1:14" ht="15.75" x14ac:dyDescent="0.2">
      <c r="A47" s="5"/>
      <c r="B47" s="78"/>
      <c r="C47" s="79" t="s">
        <v>66</v>
      </c>
      <c r="D47" s="112" t="s">
        <v>67</v>
      </c>
      <c r="E47" s="113"/>
      <c r="F47" s="113"/>
      <c r="G47" s="113"/>
      <c r="H47" s="114"/>
      <c r="I47" s="39">
        <v>10000</v>
      </c>
      <c r="J47" s="6">
        <f t="shared" si="12"/>
        <v>1900</v>
      </c>
      <c r="K47" s="32">
        <f t="shared" si="13"/>
        <v>11900</v>
      </c>
      <c r="L47" s="39">
        <v>10000</v>
      </c>
      <c r="M47" s="6">
        <f t="shared" si="18"/>
        <v>1900</v>
      </c>
      <c r="N47" s="32">
        <f t="shared" si="19"/>
        <v>11900</v>
      </c>
    </row>
    <row r="48" spans="1:14" ht="15.75" x14ac:dyDescent="0.2">
      <c r="A48" s="5"/>
      <c r="B48" s="79" t="s">
        <v>68</v>
      </c>
      <c r="C48" s="108" t="s">
        <v>69</v>
      </c>
      <c r="D48" s="109"/>
      <c r="E48" s="109"/>
      <c r="F48" s="109"/>
      <c r="G48" s="109"/>
      <c r="H48" s="110"/>
      <c r="I48" s="39">
        <v>51916</v>
      </c>
      <c r="J48" s="6">
        <f t="shared" si="12"/>
        <v>9864.0400000000009</v>
      </c>
      <c r="K48" s="32">
        <f t="shared" si="13"/>
        <v>61780.04</v>
      </c>
      <c r="L48" s="39">
        <v>51916</v>
      </c>
      <c r="M48" s="6">
        <f t="shared" si="18"/>
        <v>9864.0400000000009</v>
      </c>
      <c r="N48" s="32">
        <f t="shared" si="19"/>
        <v>61780.04</v>
      </c>
    </row>
    <row r="49" spans="1:14" ht="17.25" x14ac:dyDescent="0.2">
      <c r="A49" s="106" t="s">
        <v>70</v>
      </c>
      <c r="B49" s="107"/>
      <c r="C49" s="107"/>
      <c r="D49" s="107"/>
      <c r="E49" s="107"/>
      <c r="F49" s="107"/>
      <c r="G49" s="107"/>
      <c r="H49" s="107"/>
      <c r="I49" s="6">
        <f t="shared" ref="I49:N49" si="20">I26+I30+I31+I32+I33+I40+I41+I44</f>
        <v>406700</v>
      </c>
      <c r="J49" s="6">
        <f t="shared" si="20"/>
        <v>77273</v>
      </c>
      <c r="K49" s="32">
        <f t="shared" si="20"/>
        <v>483973</v>
      </c>
      <c r="L49" s="6">
        <f t="shared" si="20"/>
        <v>406500</v>
      </c>
      <c r="M49" s="6">
        <f t="shared" si="20"/>
        <v>77235</v>
      </c>
      <c r="N49" s="32">
        <f t="shared" si="20"/>
        <v>483735</v>
      </c>
    </row>
    <row r="50" spans="1:14" x14ac:dyDescent="0.2">
      <c r="A50" s="91" t="s">
        <v>71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 x14ac:dyDescent="0.2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 ht="15.75" x14ac:dyDescent="0.2">
      <c r="A52" s="5" t="s">
        <v>72</v>
      </c>
      <c r="B52" s="105" t="s">
        <v>73</v>
      </c>
      <c r="C52" s="105"/>
      <c r="D52" s="105"/>
      <c r="E52" s="105"/>
      <c r="F52" s="105"/>
      <c r="G52" s="105"/>
      <c r="H52" s="105"/>
      <c r="I52" s="6">
        <v>2820967.39</v>
      </c>
      <c r="J52" s="6">
        <f>I52*19%</f>
        <v>535983.80410000007</v>
      </c>
      <c r="K52" s="8">
        <f>SUM(I52:J52)</f>
        <v>3356951.1941</v>
      </c>
      <c r="L52" s="6">
        <v>2826263.82</v>
      </c>
      <c r="M52" s="6">
        <f t="shared" ref="M52" si="21">L52*0.19</f>
        <v>536990.12579999992</v>
      </c>
      <c r="N52" s="8">
        <f t="shared" ref="N52:N57" si="22">L52+M52</f>
        <v>3363253.9457999999</v>
      </c>
    </row>
    <row r="53" spans="1:14" ht="15.75" x14ac:dyDescent="0.2">
      <c r="A53" s="5" t="s">
        <v>74</v>
      </c>
      <c r="B53" s="105" t="s">
        <v>75</v>
      </c>
      <c r="C53" s="105"/>
      <c r="D53" s="105"/>
      <c r="E53" s="105"/>
      <c r="F53" s="105"/>
      <c r="G53" s="105"/>
      <c r="H53" s="105"/>
      <c r="I53" s="6">
        <v>18503</v>
      </c>
      <c r="J53" s="6">
        <f t="shared" ref="J53:J57" si="23">I53*19%</f>
        <v>3515.57</v>
      </c>
      <c r="K53" s="8">
        <f t="shared" ref="K53:K57" si="24">SUM(I53:J53)</f>
        <v>22018.57</v>
      </c>
      <c r="L53" s="6">
        <v>4503.05</v>
      </c>
      <c r="M53" s="6">
        <f>L53*0.19</f>
        <v>855.57950000000005</v>
      </c>
      <c r="N53" s="8">
        <f t="shared" si="22"/>
        <v>5358.6295</v>
      </c>
    </row>
    <row r="54" spans="1:14" ht="15.75" x14ac:dyDescent="0.2">
      <c r="A54" s="5" t="s">
        <v>76</v>
      </c>
      <c r="B54" s="105" t="s">
        <v>77</v>
      </c>
      <c r="C54" s="105"/>
      <c r="D54" s="105"/>
      <c r="E54" s="105"/>
      <c r="F54" s="105"/>
      <c r="G54" s="105"/>
      <c r="H54" s="105"/>
      <c r="I54" s="6">
        <v>87600</v>
      </c>
      <c r="J54" s="6">
        <f t="shared" si="23"/>
        <v>16644</v>
      </c>
      <c r="K54" s="8">
        <f t="shared" si="24"/>
        <v>104244</v>
      </c>
      <c r="L54" s="6">
        <v>29600</v>
      </c>
      <c r="M54" s="6">
        <f>L54*0.19</f>
        <v>5624</v>
      </c>
      <c r="N54" s="8">
        <f t="shared" si="22"/>
        <v>35224</v>
      </c>
    </row>
    <row r="55" spans="1:14" ht="15.75" x14ac:dyDescent="0.2">
      <c r="A55" s="5" t="s">
        <v>78</v>
      </c>
      <c r="B55" s="111" t="s">
        <v>134</v>
      </c>
      <c r="C55" s="111"/>
      <c r="D55" s="111"/>
      <c r="E55" s="111"/>
      <c r="F55" s="111"/>
      <c r="G55" s="111"/>
      <c r="H55" s="111"/>
      <c r="I55" s="6">
        <v>0</v>
      </c>
      <c r="J55" s="6">
        <f t="shared" si="23"/>
        <v>0</v>
      </c>
      <c r="K55" s="8">
        <f t="shared" si="24"/>
        <v>0</v>
      </c>
      <c r="L55" s="6">
        <v>365673.89</v>
      </c>
      <c r="M55" s="6">
        <f>L55*0.19</f>
        <v>69478.039100000009</v>
      </c>
      <c r="N55" s="8">
        <f t="shared" si="22"/>
        <v>435151.92910000001</v>
      </c>
    </row>
    <row r="56" spans="1:14" ht="15.75" x14ac:dyDescent="0.2">
      <c r="A56" s="5" t="s">
        <v>80</v>
      </c>
      <c r="B56" s="105" t="s">
        <v>81</v>
      </c>
      <c r="C56" s="105"/>
      <c r="D56" s="105"/>
      <c r="E56" s="105"/>
      <c r="F56" s="105"/>
      <c r="G56" s="105"/>
      <c r="H56" s="105"/>
      <c r="I56" s="6">
        <v>51370</v>
      </c>
      <c r="J56" s="6">
        <f t="shared" si="23"/>
        <v>9760.2999999999993</v>
      </c>
      <c r="K56" s="8">
        <f t="shared" si="24"/>
        <v>61130.3</v>
      </c>
      <c r="L56" s="6">
        <v>51370</v>
      </c>
      <c r="M56" s="6">
        <f>L56*0.19</f>
        <v>9760.2999999999993</v>
      </c>
      <c r="N56" s="8">
        <f t="shared" si="22"/>
        <v>61130.3</v>
      </c>
    </row>
    <row r="57" spans="1:14" ht="15.75" x14ac:dyDescent="0.2">
      <c r="A57" s="70" t="s">
        <v>82</v>
      </c>
      <c r="B57" s="130" t="s">
        <v>133</v>
      </c>
      <c r="C57" s="130"/>
      <c r="D57" s="130"/>
      <c r="E57" s="130"/>
      <c r="F57" s="130"/>
      <c r="G57" s="130"/>
      <c r="H57" s="130"/>
      <c r="I57" s="71">
        <v>0</v>
      </c>
      <c r="J57" s="6">
        <f t="shared" si="23"/>
        <v>0</v>
      </c>
      <c r="K57" s="8">
        <f t="shared" si="24"/>
        <v>0</v>
      </c>
      <c r="L57" s="71">
        <v>741989.38</v>
      </c>
      <c r="M57" s="71">
        <f>L57*0.19</f>
        <v>140977.9822</v>
      </c>
      <c r="N57" s="72">
        <f t="shared" si="22"/>
        <v>882967.36219999997</v>
      </c>
    </row>
    <row r="58" spans="1:14" ht="17.25" x14ac:dyDescent="0.2">
      <c r="A58" s="106" t="s">
        <v>84</v>
      </c>
      <c r="B58" s="107"/>
      <c r="C58" s="107"/>
      <c r="D58" s="107"/>
      <c r="E58" s="107"/>
      <c r="F58" s="107"/>
      <c r="G58" s="107"/>
      <c r="H58" s="107"/>
      <c r="I58" s="6">
        <f>SUM(I52:I57)</f>
        <v>2978440.39</v>
      </c>
      <c r="J58" s="6">
        <f>SUM(J52:J57)</f>
        <v>565903.67410000006</v>
      </c>
      <c r="K58" s="8">
        <f>SUM(K52:K57)</f>
        <v>3544344.0640999996</v>
      </c>
      <c r="L58" s="6">
        <f>L52+L53+L54+L55+L56+L57</f>
        <v>4019400.1399999997</v>
      </c>
      <c r="M58" s="6">
        <f>M52+M53+M54+M55+M56+M57</f>
        <v>763686.02659999998</v>
      </c>
      <c r="N58" s="8">
        <f>N52+N53+N54+N55+N56+N57</f>
        <v>4783086.1665999992</v>
      </c>
    </row>
    <row r="59" spans="1:14" x14ac:dyDescent="0.2">
      <c r="A59" s="91" t="s">
        <v>85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</row>
    <row r="60" spans="1:14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4" ht="15.75" x14ac:dyDescent="0.2">
      <c r="A61" s="5" t="s">
        <v>86</v>
      </c>
      <c r="B61" s="105" t="s">
        <v>87</v>
      </c>
      <c r="C61" s="105"/>
      <c r="D61" s="105"/>
      <c r="E61" s="105"/>
      <c r="F61" s="105"/>
      <c r="G61" s="105"/>
      <c r="H61" s="105"/>
      <c r="I61" s="6">
        <v>25726.06</v>
      </c>
      <c r="J61" s="6">
        <v>4887.95</v>
      </c>
      <c r="K61" s="32">
        <v>30614.01</v>
      </c>
      <c r="L61" s="6">
        <v>25440.6</v>
      </c>
      <c r="M61" s="6">
        <v>4833.71</v>
      </c>
      <c r="N61" s="32">
        <v>30274.31</v>
      </c>
    </row>
    <row r="62" spans="1:14" ht="15.75" x14ac:dyDescent="0.2">
      <c r="A62" s="5"/>
      <c r="B62" s="79" t="s">
        <v>88</v>
      </c>
      <c r="C62" s="105" t="s">
        <v>89</v>
      </c>
      <c r="D62" s="105"/>
      <c r="E62" s="105"/>
      <c r="F62" s="105"/>
      <c r="G62" s="105"/>
      <c r="H62" s="105"/>
      <c r="I62" s="6">
        <v>25726.06</v>
      </c>
      <c r="J62" s="6">
        <f>(I62*19%)</f>
        <v>4887.9513999999999</v>
      </c>
      <c r="K62" s="32">
        <f>SUM(I62:J62)</f>
        <v>30614.011400000003</v>
      </c>
      <c r="L62" s="6">
        <v>25440.6</v>
      </c>
      <c r="M62" s="6">
        <f>(L62*19%)</f>
        <v>4833.7139999999999</v>
      </c>
      <c r="N62" s="32">
        <f>SUM(L62:M62)</f>
        <v>30274.313999999998</v>
      </c>
    </row>
    <row r="63" spans="1:14" ht="15.75" x14ac:dyDescent="0.2">
      <c r="A63" s="5"/>
      <c r="B63" s="79" t="s">
        <v>90</v>
      </c>
      <c r="C63" s="105" t="s">
        <v>91</v>
      </c>
      <c r="D63" s="105"/>
      <c r="E63" s="105"/>
      <c r="F63" s="105"/>
      <c r="G63" s="105"/>
      <c r="H63" s="105"/>
      <c r="I63" s="6">
        <v>0</v>
      </c>
      <c r="J63" s="6">
        <v>0</v>
      </c>
      <c r="K63" s="32">
        <v>0</v>
      </c>
      <c r="L63" s="6">
        <f>L58*0%</f>
        <v>0</v>
      </c>
      <c r="M63" s="6">
        <f>L63*0.19</f>
        <v>0</v>
      </c>
      <c r="N63" s="32">
        <f>L63+M63</f>
        <v>0</v>
      </c>
    </row>
    <row r="64" spans="1:14" ht="15.75" x14ac:dyDescent="0.2">
      <c r="A64" s="5" t="s">
        <v>92</v>
      </c>
      <c r="B64" s="105" t="s">
        <v>93</v>
      </c>
      <c r="C64" s="105"/>
      <c r="D64" s="105"/>
      <c r="E64" s="105"/>
      <c r="F64" s="105"/>
      <c r="G64" s="105"/>
      <c r="H64" s="105"/>
      <c r="I64" s="6">
        <v>47315.035799999998</v>
      </c>
      <c r="J64" s="6">
        <v>0</v>
      </c>
      <c r="K64" s="6">
        <v>47315.035799999998</v>
      </c>
      <c r="L64" s="6">
        <v>47315.035799999998</v>
      </c>
      <c r="M64" s="6">
        <f t="shared" ref="M64" si="25">SUM(M65:M69)</f>
        <v>0</v>
      </c>
      <c r="N64" s="6">
        <v>47315.035799999998</v>
      </c>
    </row>
    <row r="65" spans="1:14" ht="15.75" x14ac:dyDescent="0.2">
      <c r="A65" s="24"/>
      <c r="B65" s="79" t="s">
        <v>94</v>
      </c>
      <c r="C65" s="105" t="s">
        <v>95</v>
      </c>
      <c r="D65" s="105"/>
      <c r="E65" s="105"/>
      <c r="F65" s="105"/>
      <c r="G65" s="105"/>
      <c r="H65" s="105"/>
      <c r="I65" s="6">
        <v>0</v>
      </c>
      <c r="J65" s="6">
        <v>0</v>
      </c>
      <c r="K65" s="6">
        <v>0</v>
      </c>
      <c r="L65" s="6">
        <v>0</v>
      </c>
      <c r="M65" s="6">
        <f>L65*0</f>
        <v>0</v>
      </c>
      <c r="N65" s="6">
        <v>0</v>
      </c>
    </row>
    <row r="66" spans="1:14" ht="15.75" x14ac:dyDescent="0.2">
      <c r="A66" s="25"/>
      <c r="B66" s="79" t="s">
        <v>96</v>
      </c>
      <c r="C66" s="105" t="s">
        <v>97</v>
      </c>
      <c r="D66" s="105"/>
      <c r="E66" s="105"/>
      <c r="F66" s="105"/>
      <c r="G66" s="105"/>
      <c r="H66" s="105"/>
      <c r="I66" s="6">
        <v>2634.62</v>
      </c>
      <c r="J66" s="6">
        <v>0</v>
      </c>
      <c r="K66" s="6">
        <v>2634.62</v>
      </c>
      <c r="L66" s="6">
        <v>2634.62</v>
      </c>
      <c r="M66" s="6">
        <f>L66*0</f>
        <v>0</v>
      </c>
      <c r="N66" s="6">
        <v>2634.62</v>
      </c>
    </row>
    <row r="67" spans="1:14" ht="15.75" x14ac:dyDescent="0.2">
      <c r="A67" s="25"/>
      <c r="B67" s="79" t="s">
        <v>98</v>
      </c>
      <c r="C67" s="111" t="s">
        <v>99</v>
      </c>
      <c r="D67" s="111"/>
      <c r="E67" s="111"/>
      <c r="F67" s="111"/>
      <c r="G67" s="111"/>
      <c r="H67" s="111"/>
      <c r="I67" s="6">
        <v>13173.08</v>
      </c>
      <c r="J67" s="6">
        <v>0</v>
      </c>
      <c r="K67" s="6">
        <v>13173.08</v>
      </c>
      <c r="L67" s="6">
        <v>13173.08</v>
      </c>
      <c r="M67" s="6">
        <f>L67*0</f>
        <v>0</v>
      </c>
      <c r="N67" s="6">
        <v>13173.08</v>
      </c>
    </row>
    <row r="68" spans="1:14" ht="15.75" x14ac:dyDescent="0.2">
      <c r="A68" s="25"/>
      <c r="B68" s="79" t="s">
        <v>100</v>
      </c>
      <c r="C68" s="105" t="s">
        <v>101</v>
      </c>
      <c r="D68" s="105"/>
      <c r="E68" s="105"/>
      <c r="F68" s="105"/>
      <c r="G68" s="105"/>
      <c r="H68" s="105"/>
      <c r="I68" s="6">
        <v>13173.08</v>
      </c>
      <c r="J68" s="6">
        <v>0</v>
      </c>
      <c r="K68" s="6">
        <v>13173.08</v>
      </c>
      <c r="L68" s="6">
        <v>13173.08</v>
      </c>
      <c r="M68" s="6">
        <f>L68*0</f>
        <v>0</v>
      </c>
      <c r="N68" s="6">
        <v>13173.08</v>
      </c>
    </row>
    <row r="69" spans="1:14" ht="15.75" x14ac:dyDescent="0.2">
      <c r="A69" s="25"/>
      <c r="B69" s="79" t="s">
        <v>102</v>
      </c>
      <c r="C69" s="111" t="s">
        <v>103</v>
      </c>
      <c r="D69" s="111"/>
      <c r="E69" s="111"/>
      <c r="F69" s="111"/>
      <c r="G69" s="111"/>
      <c r="H69" s="111"/>
      <c r="I69" s="6">
        <v>15807.68</v>
      </c>
      <c r="J69" s="6">
        <v>0</v>
      </c>
      <c r="K69" s="6">
        <v>15807.68</v>
      </c>
      <c r="L69" s="6">
        <v>15807.68</v>
      </c>
      <c r="M69" s="6">
        <f>L69*0</f>
        <v>0</v>
      </c>
      <c r="N69" s="6">
        <v>15807.68</v>
      </c>
    </row>
    <row r="70" spans="1:14" ht="15.75" x14ac:dyDescent="0.2">
      <c r="A70" s="5" t="s">
        <v>104</v>
      </c>
      <c r="B70" s="105" t="s">
        <v>105</v>
      </c>
      <c r="C70" s="105"/>
      <c r="D70" s="105"/>
      <c r="E70" s="105"/>
      <c r="F70" s="105"/>
      <c r="G70" s="105"/>
      <c r="H70" s="105"/>
      <c r="I70" s="40">
        <v>263461.5</v>
      </c>
      <c r="J70" s="6">
        <v>50057.69</v>
      </c>
      <c r="K70" s="32">
        <v>313519.19</v>
      </c>
      <c r="L70" s="40">
        <f>'DG-centru '!L69+'DG-strazi'!L69</f>
        <v>0</v>
      </c>
      <c r="M70" s="6">
        <f>L70*0.19</f>
        <v>0</v>
      </c>
      <c r="N70" s="32">
        <f>L70+M70</f>
        <v>0</v>
      </c>
    </row>
    <row r="71" spans="1:14" ht="15.75" x14ac:dyDescent="0.2">
      <c r="A71" s="5" t="s">
        <v>106</v>
      </c>
      <c r="B71" s="105" t="s">
        <v>107</v>
      </c>
      <c r="C71" s="105"/>
      <c r="D71" s="105"/>
      <c r="E71" s="105"/>
      <c r="F71" s="105"/>
      <c r="G71" s="105"/>
      <c r="H71" s="105"/>
      <c r="I71" s="40">
        <v>8400</v>
      </c>
      <c r="J71" s="6">
        <v>1596</v>
      </c>
      <c r="K71" s="32">
        <v>9996</v>
      </c>
      <c r="L71" s="40">
        <f>'DG-centru '!L70+'DG-strazi'!L70</f>
        <v>8400</v>
      </c>
      <c r="M71" s="6">
        <f>L71*0.19</f>
        <v>1596</v>
      </c>
      <c r="N71" s="32">
        <f t="shared" ref="N71" si="26">L71+M71</f>
        <v>9996</v>
      </c>
    </row>
    <row r="72" spans="1:14" ht="17.25" x14ac:dyDescent="0.2">
      <c r="A72" s="106" t="s">
        <v>108</v>
      </c>
      <c r="B72" s="107"/>
      <c r="C72" s="107"/>
      <c r="D72" s="107"/>
      <c r="E72" s="107"/>
      <c r="F72" s="107"/>
      <c r="G72" s="107"/>
      <c r="H72" s="107"/>
      <c r="I72" s="6">
        <f t="shared" ref="I72:N72" si="27">I61+I64+I70+I71</f>
        <v>344902.59580000001</v>
      </c>
      <c r="J72" s="6">
        <f t="shared" si="27"/>
        <v>56541.64</v>
      </c>
      <c r="K72" s="32">
        <f t="shared" si="27"/>
        <v>401444.23580000002</v>
      </c>
      <c r="L72" s="6">
        <f t="shared" si="27"/>
        <v>81155.635799999989</v>
      </c>
      <c r="M72" s="6">
        <f t="shared" si="27"/>
        <v>6429.71</v>
      </c>
      <c r="N72" s="32">
        <f t="shared" si="27"/>
        <v>87585.345799999996</v>
      </c>
    </row>
    <row r="73" spans="1:14" x14ac:dyDescent="0.2">
      <c r="A73" s="91" t="s">
        <v>109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</row>
    <row r="74" spans="1:14" x14ac:dyDescent="0.2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1:14" ht="15.75" x14ac:dyDescent="0.2">
      <c r="A75" s="5" t="s">
        <v>110</v>
      </c>
      <c r="B75" s="105" t="s">
        <v>111</v>
      </c>
      <c r="C75" s="105"/>
      <c r="D75" s="105"/>
      <c r="E75" s="105"/>
      <c r="F75" s="105"/>
      <c r="G75" s="105"/>
      <c r="H75" s="105"/>
      <c r="I75" s="6">
        <v>0</v>
      </c>
      <c r="J75" s="6">
        <f>I75*0.19</f>
        <v>0</v>
      </c>
      <c r="K75" s="8">
        <f>I75*1.19</f>
        <v>0</v>
      </c>
      <c r="L75" s="6">
        <v>0</v>
      </c>
      <c r="M75" s="6">
        <f>L75*0.19</f>
        <v>0</v>
      </c>
      <c r="N75" s="8">
        <f>L75*1.19</f>
        <v>0</v>
      </c>
    </row>
    <row r="76" spans="1:14" ht="15.75" x14ac:dyDescent="0.2">
      <c r="A76" s="5" t="s">
        <v>112</v>
      </c>
      <c r="B76" s="105" t="s">
        <v>113</v>
      </c>
      <c r="C76" s="105"/>
      <c r="D76" s="105"/>
      <c r="E76" s="105"/>
      <c r="F76" s="105"/>
      <c r="G76" s="105"/>
      <c r="H76" s="105"/>
      <c r="I76" s="6">
        <v>0</v>
      </c>
      <c r="J76" s="6">
        <f>I76*0.19</f>
        <v>0</v>
      </c>
      <c r="K76" s="8">
        <f>I76*1.19</f>
        <v>0</v>
      </c>
      <c r="L76" s="6">
        <v>0</v>
      </c>
      <c r="M76" s="6">
        <f>L76*0.19</f>
        <v>0</v>
      </c>
      <c r="N76" s="8">
        <f>L76*1.19</f>
        <v>0</v>
      </c>
    </row>
    <row r="77" spans="1:14" ht="18" thickBot="1" x14ac:dyDescent="0.25">
      <c r="A77" s="115" t="s">
        <v>114</v>
      </c>
      <c r="B77" s="116"/>
      <c r="C77" s="116"/>
      <c r="D77" s="116"/>
      <c r="E77" s="116"/>
      <c r="F77" s="116"/>
      <c r="G77" s="116"/>
      <c r="H77" s="116"/>
      <c r="I77" s="57">
        <f t="shared" ref="I77:N77" si="28">SUM(I75:I76)</f>
        <v>0</v>
      </c>
      <c r="J77" s="57">
        <f t="shared" si="28"/>
        <v>0</v>
      </c>
      <c r="K77" s="58">
        <f t="shared" si="28"/>
        <v>0</v>
      </c>
      <c r="L77" s="57">
        <f t="shared" si="28"/>
        <v>0</v>
      </c>
      <c r="M77" s="57">
        <f t="shared" si="28"/>
        <v>0</v>
      </c>
      <c r="N77" s="58">
        <f t="shared" si="28"/>
        <v>0</v>
      </c>
    </row>
    <row r="78" spans="1:14" ht="17.25" x14ac:dyDescent="0.2">
      <c r="A78" s="117" t="s">
        <v>115</v>
      </c>
      <c r="B78" s="118"/>
      <c r="C78" s="118"/>
      <c r="D78" s="118"/>
      <c r="E78" s="118"/>
      <c r="F78" s="118"/>
      <c r="G78" s="118"/>
      <c r="H78" s="118"/>
      <c r="I78" s="59">
        <f t="shared" ref="I78:N78" si="29">I20+I23+I49+I58+I72+I77</f>
        <v>3752257.0757999998</v>
      </c>
      <c r="J78" s="59">
        <f t="shared" si="29"/>
        <v>703938.99410000013</v>
      </c>
      <c r="K78" s="60">
        <f t="shared" si="29"/>
        <v>4456196.0698999995</v>
      </c>
      <c r="L78" s="59">
        <f t="shared" si="29"/>
        <v>4507055.7757999999</v>
      </c>
      <c r="M78" s="59">
        <f t="shared" si="29"/>
        <v>847350.73659999995</v>
      </c>
      <c r="N78" s="60">
        <f t="shared" si="29"/>
        <v>5354406.5123999994</v>
      </c>
    </row>
    <row r="79" spans="1:14" ht="18" thickBot="1" x14ac:dyDescent="0.25">
      <c r="A79" s="119" t="s">
        <v>116</v>
      </c>
      <c r="B79" s="120"/>
      <c r="C79" s="120"/>
      <c r="D79" s="120"/>
      <c r="E79" s="120"/>
      <c r="F79" s="120"/>
      <c r="G79" s="120"/>
      <c r="H79" s="120"/>
      <c r="I79" s="34">
        <f t="shared" ref="I79:N79" si="30">I17+I18+I19+I23+I52+I53+I62</f>
        <v>2887410.54</v>
      </c>
      <c r="J79" s="34">
        <f t="shared" si="30"/>
        <v>548608.00550000009</v>
      </c>
      <c r="K79" s="35">
        <f t="shared" si="30"/>
        <v>3436018.5455</v>
      </c>
      <c r="L79" s="34">
        <f t="shared" si="30"/>
        <v>2856207.4699999997</v>
      </c>
      <c r="M79" s="34">
        <f t="shared" si="30"/>
        <v>542679.41929999995</v>
      </c>
      <c r="N79" s="35">
        <f t="shared" si="30"/>
        <v>3398886.8892999995</v>
      </c>
    </row>
    <row r="80" spans="1:14" ht="17.25" x14ac:dyDescent="0.2">
      <c r="A80" s="28"/>
      <c r="B80" s="28"/>
      <c r="C80" s="28"/>
      <c r="D80" s="28"/>
      <c r="E80" s="28"/>
      <c r="F80" s="28"/>
      <c r="G80" s="28"/>
      <c r="H80" s="28"/>
      <c r="I80" s="18"/>
      <c r="J80" s="18"/>
      <c r="K80" s="18"/>
      <c r="L80" s="18"/>
      <c r="M80" s="18"/>
      <c r="N80" s="18"/>
    </row>
    <row r="81" spans="1:14" ht="17.25" x14ac:dyDescent="0.2">
      <c r="A81" s="28"/>
      <c r="B81" s="121"/>
      <c r="C81" s="121"/>
      <c r="D81" s="121"/>
      <c r="E81" s="121"/>
      <c r="F81" s="121"/>
      <c r="G81" s="121"/>
      <c r="H81" s="121"/>
      <c r="I81" s="121"/>
      <c r="J81" s="121"/>
      <c r="K81" s="18"/>
      <c r="L81" s="18"/>
      <c r="M81" s="18"/>
      <c r="N81" s="18"/>
    </row>
    <row r="82" spans="1:14" ht="15.75" x14ac:dyDescent="0.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</row>
    <row r="83" spans="1:14" ht="25.5" x14ac:dyDescent="0.2">
      <c r="A83" s="131"/>
      <c r="B83" s="131"/>
      <c r="C83" s="131"/>
      <c r="D83" s="81"/>
      <c r="E83" s="81"/>
      <c r="F83" s="81"/>
      <c r="G83" s="81"/>
      <c r="H83" s="81"/>
      <c r="I83" s="131" t="s">
        <v>136</v>
      </c>
      <c r="J83" s="131"/>
      <c r="K83" s="131"/>
      <c r="L83" s="131"/>
      <c r="M83" s="131"/>
      <c r="N83" s="131"/>
    </row>
    <row r="84" spans="1:14" ht="25.5" x14ac:dyDescent="0.2">
      <c r="A84" s="131" t="s">
        <v>137</v>
      </c>
      <c r="B84" s="131"/>
      <c r="C84" s="131"/>
      <c r="D84" s="131"/>
      <c r="E84" s="131"/>
      <c r="F84" s="81"/>
      <c r="G84" s="81"/>
      <c r="H84" s="81"/>
      <c r="I84" s="128" t="s">
        <v>138</v>
      </c>
      <c r="J84" s="128"/>
      <c r="K84" s="128"/>
      <c r="L84" s="128"/>
      <c r="M84" s="128"/>
      <c r="N84" s="128"/>
    </row>
    <row r="85" spans="1:14" ht="25.5" x14ac:dyDescent="0.2">
      <c r="A85" s="128" t="s">
        <v>139</v>
      </c>
      <c r="B85" s="128"/>
      <c r="C85" s="128"/>
      <c r="D85" s="128"/>
      <c r="E85" s="128"/>
      <c r="F85" s="81"/>
      <c r="G85" s="81"/>
      <c r="H85" s="81"/>
      <c r="I85" s="128" t="s">
        <v>140</v>
      </c>
      <c r="J85" s="128"/>
      <c r="K85" s="128"/>
      <c r="L85" s="128"/>
      <c r="M85" s="128"/>
      <c r="N85" s="128"/>
    </row>
    <row r="86" spans="1:14" ht="25.5" x14ac:dyDescent="0.2">
      <c r="A86" s="81"/>
      <c r="B86" s="81"/>
      <c r="C86" s="81"/>
      <c r="D86" s="81"/>
      <c r="E86" s="81"/>
      <c r="F86" s="81"/>
      <c r="G86" s="81"/>
      <c r="H86" s="81"/>
      <c r="I86" s="128"/>
      <c r="J86" s="128"/>
      <c r="K86" s="128"/>
      <c r="L86" s="128"/>
      <c r="M86" s="128"/>
      <c r="N86" s="128"/>
    </row>
    <row r="87" spans="1:14" ht="25.5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</row>
    <row r="88" spans="1:14" ht="25.5" x14ac:dyDescent="0.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1:14" ht="15.75" x14ac:dyDescent="0.2">
      <c r="A89" s="77"/>
      <c r="B89" s="77"/>
      <c r="C89" s="77"/>
      <c r="D89" s="122"/>
      <c r="E89" s="122"/>
      <c r="F89" s="123"/>
      <c r="G89" s="123"/>
      <c r="H89" s="80"/>
      <c r="I89" s="27"/>
      <c r="J89" s="77"/>
      <c r="K89" s="77"/>
      <c r="L89" s="27"/>
      <c r="M89" s="77"/>
      <c r="N89" s="77"/>
    </row>
    <row r="90" spans="1:14" ht="15.75" x14ac:dyDescent="0.2">
      <c r="A90" s="77"/>
      <c r="B90" s="77"/>
      <c r="C90" s="77"/>
      <c r="D90" s="125"/>
      <c r="E90" s="125"/>
      <c r="F90" s="123"/>
      <c r="G90" s="123"/>
      <c r="H90" s="80"/>
      <c r="I90" s="27"/>
      <c r="J90" s="77"/>
      <c r="K90" s="77"/>
      <c r="L90" s="27"/>
      <c r="M90" s="77"/>
      <c r="N90" s="77"/>
    </row>
    <row r="91" spans="1:14" ht="15.75" x14ac:dyDescent="0.2">
      <c r="A91" s="77"/>
      <c r="B91" s="77"/>
      <c r="C91" s="77"/>
      <c r="D91" s="122"/>
      <c r="E91" s="122"/>
      <c r="F91" s="123"/>
      <c r="G91" s="124"/>
      <c r="H91" s="77"/>
      <c r="I91" s="77"/>
      <c r="J91" s="77"/>
      <c r="K91" s="77"/>
      <c r="L91" s="77"/>
      <c r="M91" s="77"/>
      <c r="N91" s="77"/>
    </row>
    <row r="92" spans="1:14" ht="15.75" x14ac:dyDescent="0.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14" ht="15.75" x14ac:dyDescent="0.2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15.75" x14ac:dyDescent="0.2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</row>
    <row r="95" spans="1:14" ht="15.75" x14ac:dyDescent="0.2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</row>
    <row r="96" spans="1:14" ht="15.75" x14ac:dyDescent="0.2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</row>
    <row r="97" spans="1:14" ht="15.75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</row>
    <row r="98" spans="1:14" ht="15.75" x14ac:dyDescent="0.2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</row>
    <row r="99" spans="1:14" ht="15.75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</row>
    <row r="100" spans="1:14" ht="15.75" x14ac:dyDescent="0.2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1:14" ht="15.75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</row>
    <row r="102" spans="1:14" ht="15.75" x14ac:dyDescent="0.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</row>
    <row r="103" spans="1:14" ht="15.75" x14ac:dyDescent="0.2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</row>
    <row r="104" spans="1:14" ht="15.75" x14ac:dyDescent="0.2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</row>
    <row r="105" spans="1:14" ht="15.75" x14ac:dyDescent="0.2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</row>
    <row r="106" spans="1:14" ht="15.75" x14ac:dyDescent="0.2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</row>
    <row r="107" spans="1:14" ht="15.75" x14ac:dyDescent="0.2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</row>
    <row r="108" spans="1:14" ht="15.75" x14ac:dyDescent="0.2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</row>
    <row r="109" spans="1:14" ht="15.75" x14ac:dyDescent="0.2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</row>
    <row r="110" spans="1:14" ht="15.75" x14ac:dyDescent="0.2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</row>
    <row r="111" spans="1:14" ht="15.75" x14ac:dyDescent="0.2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</row>
    <row r="112" spans="1:14" ht="15.75" x14ac:dyDescent="0.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ht="15.75" x14ac:dyDescent="0.2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4" ht="15.75" x14ac:dyDescent="0.2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4" ht="15.75" x14ac:dyDescent="0.2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ht="15.75" x14ac:dyDescent="0.2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</row>
    <row r="117" spans="1:14" ht="15.75" x14ac:dyDescent="0.2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</row>
    <row r="118" spans="1:14" ht="15.75" x14ac:dyDescent="0.2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</row>
    <row r="119" spans="1:14" ht="15.75" x14ac:dyDescent="0.2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</row>
    <row r="120" spans="1:14" ht="15.75" x14ac:dyDescent="0.2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</row>
    <row r="121" spans="1:14" ht="15.75" x14ac:dyDescent="0.2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</row>
    <row r="122" spans="1:14" ht="15.75" x14ac:dyDescent="0.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</row>
    <row r="123" spans="1:14" ht="15.75" x14ac:dyDescent="0.2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</row>
    <row r="124" spans="1:14" ht="15.75" x14ac:dyDescent="0.2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</row>
    <row r="125" spans="1:14" ht="15.75" x14ac:dyDescent="0.2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</row>
    <row r="126" spans="1:14" ht="15.75" x14ac:dyDescent="0.2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</row>
    <row r="127" spans="1:14" ht="15.75" x14ac:dyDescent="0.2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</row>
    <row r="128" spans="1:14" ht="15.75" x14ac:dyDescent="0.2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</row>
    <row r="129" spans="1:14" ht="15.75" x14ac:dyDescent="0.2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</row>
    <row r="130" spans="1:14" ht="15.75" x14ac:dyDescent="0.2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</row>
    <row r="131" spans="1:14" ht="15.75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</row>
    <row r="132" spans="1:14" ht="15.75" x14ac:dyDescent="0.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</row>
    <row r="133" spans="1:14" ht="15.75" x14ac:dyDescent="0.2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</row>
    <row r="134" spans="1:14" ht="15.75" x14ac:dyDescent="0.2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</row>
    <row r="135" spans="1:14" ht="15.75" x14ac:dyDescent="0.2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</row>
    <row r="136" spans="1:14" ht="15.75" x14ac:dyDescent="0.2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</row>
    <row r="137" spans="1:14" ht="15.75" x14ac:dyDescent="0.2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</row>
    <row r="138" spans="1:14" ht="15.75" x14ac:dyDescent="0.2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</row>
    <row r="139" spans="1:14" ht="15.75" x14ac:dyDescent="0.2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</row>
  </sheetData>
  <mergeCells count="95">
    <mergeCell ref="C1:J2"/>
    <mergeCell ref="K1:N1"/>
    <mergeCell ref="A3:N5"/>
    <mergeCell ref="A7:N7"/>
    <mergeCell ref="I9:K9"/>
    <mergeCell ref="L9:N9"/>
    <mergeCell ref="A20:H20"/>
    <mergeCell ref="M10:M11"/>
    <mergeCell ref="N10:N11"/>
    <mergeCell ref="I12:I13"/>
    <mergeCell ref="J12:J13"/>
    <mergeCell ref="K12:K13"/>
    <mergeCell ref="L12:L13"/>
    <mergeCell ref="M12:M13"/>
    <mergeCell ref="N12:N13"/>
    <mergeCell ref="A10:A13"/>
    <mergeCell ref="B10:H13"/>
    <mergeCell ref="I10:I11"/>
    <mergeCell ref="J10:J11"/>
    <mergeCell ref="K10:K11"/>
    <mergeCell ref="L10:L11"/>
    <mergeCell ref="A14:N15"/>
    <mergeCell ref="B16:H16"/>
    <mergeCell ref="B17:H17"/>
    <mergeCell ref="B18:H18"/>
    <mergeCell ref="B19:H19"/>
    <mergeCell ref="C34:H34"/>
    <mergeCell ref="A21:N22"/>
    <mergeCell ref="A23:H23"/>
    <mergeCell ref="A24:N25"/>
    <mergeCell ref="B26:H26"/>
    <mergeCell ref="C27:H27"/>
    <mergeCell ref="C28:H28"/>
    <mergeCell ref="C29:H29"/>
    <mergeCell ref="B30:H30"/>
    <mergeCell ref="B31:H31"/>
    <mergeCell ref="B32:H32"/>
    <mergeCell ref="B33:H33"/>
    <mergeCell ref="D46:H46"/>
    <mergeCell ref="C35:H35"/>
    <mergeCell ref="C36:H36"/>
    <mergeCell ref="C37:H37"/>
    <mergeCell ref="C38:H38"/>
    <mergeCell ref="C39:H39"/>
    <mergeCell ref="B40:H40"/>
    <mergeCell ref="B41:H41"/>
    <mergeCell ref="C42:H42"/>
    <mergeCell ref="C43:H43"/>
    <mergeCell ref="B44:H44"/>
    <mergeCell ref="C45:H45"/>
    <mergeCell ref="A59:N60"/>
    <mergeCell ref="D47:H47"/>
    <mergeCell ref="C48:H48"/>
    <mergeCell ref="A49:H49"/>
    <mergeCell ref="A50:N51"/>
    <mergeCell ref="B52:H52"/>
    <mergeCell ref="B53:H53"/>
    <mergeCell ref="B54:H54"/>
    <mergeCell ref="B55:H55"/>
    <mergeCell ref="B56:H56"/>
    <mergeCell ref="B57:H57"/>
    <mergeCell ref="A58:H58"/>
    <mergeCell ref="A72:H72"/>
    <mergeCell ref="B61:H61"/>
    <mergeCell ref="C62:H62"/>
    <mergeCell ref="C63:H63"/>
    <mergeCell ref="B64:H64"/>
    <mergeCell ref="C65:H65"/>
    <mergeCell ref="C66:H66"/>
    <mergeCell ref="C67:H67"/>
    <mergeCell ref="C68:H68"/>
    <mergeCell ref="C69:H69"/>
    <mergeCell ref="B70:H70"/>
    <mergeCell ref="B71:H71"/>
    <mergeCell ref="A85:E85"/>
    <mergeCell ref="I85:N85"/>
    <mergeCell ref="A73:N74"/>
    <mergeCell ref="B75:H75"/>
    <mergeCell ref="B76:H76"/>
    <mergeCell ref="A77:H77"/>
    <mergeCell ref="A78:H78"/>
    <mergeCell ref="A79:H79"/>
    <mergeCell ref="B81:J81"/>
    <mergeCell ref="A83:C83"/>
    <mergeCell ref="I83:N83"/>
    <mergeCell ref="A84:E84"/>
    <mergeCell ref="I84:N84"/>
    <mergeCell ref="D91:E91"/>
    <mergeCell ref="F91:G91"/>
    <mergeCell ref="I86:K86"/>
    <mergeCell ref="L86:N86"/>
    <mergeCell ref="D89:E89"/>
    <mergeCell ref="F89:G89"/>
    <mergeCell ref="D90:E90"/>
    <mergeCell ref="F90:G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DG-centru </vt:lpstr>
      <vt:lpstr>DG-strazi</vt:lpstr>
      <vt:lpstr>DG-centru si strazi</vt:lpstr>
      <vt:lpstr>Sheet1</vt:lpstr>
      <vt:lpstr>'DG-centru '!Print_Area</vt:lpstr>
      <vt:lpstr>'DG-strazi'!Print_Area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Municipiul Brad Primaria</cp:lastModifiedBy>
  <cp:lastPrinted>2022-08-01T09:25:23Z</cp:lastPrinted>
  <dcterms:created xsi:type="dcterms:W3CDTF">2017-11-07T13:49:44Z</dcterms:created>
  <dcterms:modified xsi:type="dcterms:W3CDTF">2022-08-01T09:25:26Z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</Properties>
</file>