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200" windowHeight="11595" tabRatio="500"/>
  </bookViews>
  <sheets>
    <sheet name="Cheltuieli" sheetId="2" r:id="rId1"/>
    <sheet name="Venituri" sheetId="1" r:id="rId2"/>
  </sheets>
  <definedNames>
    <definedName name="_03.02">Venituri!$B$9:$IT$9</definedName>
    <definedName name="_03.02.17">Venituri!$B$10:$IT$10</definedName>
    <definedName name="_03.02.18">Venituri!$B$11:$IT$11</definedName>
    <definedName name="_04.02">Venituri!$B$13:$IT$13</definedName>
    <definedName name="_04.02.01">Venituri!$B$14:$IT$14</definedName>
    <definedName name="_04.02.04">Venituri!$B$15:$IT$15</definedName>
    <definedName name="_05.02">Venituri!$B$17:$IT$17</definedName>
    <definedName name="_05.02.50">Venituri!$B$18:$IT$18</definedName>
    <definedName name="_06.02">Venituri!$B$20:$IT$20</definedName>
    <definedName name="_06.02.02">Venituri!$B$21:$IT$21</definedName>
    <definedName name="_07.02">Venituri!$B$23:$IT$23</definedName>
    <definedName name="_07.02.01">Venituri!$B$24:$IT$24</definedName>
    <definedName name="_07.02.01.01">Venituri!$B$25:$IT$25</definedName>
    <definedName name="_07.02.01.02">Venituri!$B$26:$IT$26</definedName>
    <definedName name="_07.02.02">Venituri!$B$27:$IT$27</definedName>
    <definedName name="_07.02.02.01">Venituri!$B$28:$IT$28</definedName>
    <definedName name="_07.02.02.02">Venituri!$B$29:$IT$29</definedName>
    <definedName name="_07.02.02.03">Venituri!$B$30:$IT$30</definedName>
    <definedName name="_07.02.03">Venituri!$B$31:$IT$31</definedName>
    <definedName name="_07.02.50">Venituri!$B$32:$IT$32</definedName>
    <definedName name="_11.02">Venituri!$B$34:$IT$34</definedName>
    <definedName name="_11.02.01">Venituri!$B$35:$IT$35</definedName>
    <definedName name="_11.02.02">Venituri!$B$36:$IT$36</definedName>
    <definedName name="_11.02.03">Venituri!$B$37:$IT$37</definedName>
    <definedName name="_11.02.04">Venituri!$B$38:$IT$38</definedName>
    <definedName name="_11.02.05">Venituri!$B$39:$IT$39</definedName>
    <definedName name="_11.02.06">Venituri!$B$40:$IT$40</definedName>
    <definedName name="_12.02">Venituri!$B$41:$IT$41</definedName>
    <definedName name="_12.02.07">Venituri!$B$42:$IT$42</definedName>
    <definedName name="_15.02">Venituri!$B$43:$IT$43</definedName>
    <definedName name="_15.02.01">Venituri!$B$44:$IT$44</definedName>
    <definedName name="_15.02.50">Venituri!$B$45:$IT$45</definedName>
    <definedName name="_16.02">Venituri!$B$46:$IT$46</definedName>
    <definedName name="_16.02.02">Venituri!$B$47:$IT$47</definedName>
    <definedName name="_16.02.02.01">Venituri!$B$48:$IT$48</definedName>
    <definedName name="_16.02.02.02">Venituri!$B$49:$IT$49</definedName>
    <definedName name="_16.02.03">Venituri!$B$50:$IT$50</definedName>
    <definedName name="_16.02.50">Venituri!$B$51:$IT$51</definedName>
    <definedName name="_18.02">Venituri!$B$53:$IT$53</definedName>
    <definedName name="_18.02.50">Venituri!$B$54:$IT$54</definedName>
    <definedName name="_30.02">Venituri!$B$57:$IT$57</definedName>
    <definedName name="_30.02.01">Venituri!$B$58:$IT$58</definedName>
    <definedName name="_30.02.03">Venituri!$B$59:$IT$59</definedName>
    <definedName name="_30.02.05">Venituri!$B$60:$IT$60</definedName>
    <definedName name="_30.02.08">Venituri!$B$61:$IT$61</definedName>
    <definedName name="_30.02.50">Venituri!$B$62:$IT$62</definedName>
    <definedName name="_31.02">Venituri!$B$63:$IT$63</definedName>
    <definedName name="_31.02.03">Venituri!$B$64:$IT$64</definedName>
    <definedName name="_33.02">Venituri!$B$66:$IT$66</definedName>
    <definedName name="_33.02.08">Venituri!$B$67:$IT$67</definedName>
    <definedName name="_33.02.10">Venituri!$B$68:$IT$68</definedName>
    <definedName name="_33.02.12">Venituri!$B$69:$IT$69</definedName>
    <definedName name="_33.02.24">Venituri!$B$70:$IT$70</definedName>
    <definedName name="_33.02.27">Venituri!$B$71:$IT$71</definedName>
    <definedName name="_33.02.28">Venituri!$B$72:$IT$72</definedName>
    <definedName name="_33.02.50">Venituri!$B$73:$IT$73</definedName>
    <definedName name="_34.02">Venituri!$B$74:$IT$74</definedName>
    <definedName name="_34.02.02">Venituri!$B$75:$IT$75</definedName>
    <definedName name="_34.02.50">Venituri!$B$76:$IT$76</definedName>
    <definedName name="_35.02">Venituri!$B$77:$IT$77</definedName>
    <definedName name="_35.02.01">Venituri!$B$78:$IT$78</definedName>
    <definedName name="_35.02.02">Venituri!$B$79:$IT$79</definedName>
    <definedName name="_35.02.03">Venituri!$B$80:$IT$80</definedName>
    <definedName name="_35.02.50">Venituri!$B$81:$IT$81</definedName>
    <definedName name="_36.02">Venituri!$B$82:$IT$82</definedName>
    <definedName name="_36.02.05">Venituri!$B$83:$IT$83</definedName>
    <definedName name="_36.02.11">Venituri!$B$84:$IT$84</definedName>
    <definedName name="_36.02.50">Venituri!$B$85:$IT$85</definedName>
    <definedName name="_37.02">Venituri!$B$86:$IT$86</definedName>
    <definedName name="_37.02.01">Venituri!$B$87:$IT$87</definedName>
    <definedName name="_37.02.50">Venituri!$B$90:$IT$90</definedName>
    <definedName name="_39.02">Venituri!$B$92:$IT$92</definedName>
    <definedName name="_39.02.01">Venituri!$B$93:$IT$93</definedName>
    <definedName name="_39.02.03">Venituri!$B$94:$IT$94</definedName>
    <definedName name="_39.02.04">Venituri!$B$95:$IT$95</definedName>
    <definedName name="_39.02.07">Venituri!$B$96:$IT$96</definedName>
    <definedName name="_40.02">Venituri!$B$98:$IT$98</definedName>
    <definedName name="_40.02.06">Venituri!$B$99:$IT$99</definedName>
    <definedName name="_40.02.07">Venituri!$B$100:$IT$100</definedName>
    <definedName name="_40.02.10">Venituri!$B$101:$IT$101</definedName>
    <definedName name="_40.02.11">Venituri!$B$102:$IT$102</definedName>
    <definedName name="_40.02.50">Venituri!$B$103:$IT$103</definedName>
    <definedName name="_42.02">Venituri!$B$106:$IT$106</definedName>
    <definedName name="_42.02.01">Venituri!$B$108:$IT$108</definedName>
    <definedName name="_42.02.03">Venituri!$B$109:$IT$109</definedName>
    <definedName name="_42.02.04">Venituri!$B$110:$IT$110</definedName>
    <definedName name="_42.02.05">Venituri!$B$111:$IT$111</definedName>
    <definedName name="_42.02.06">Venituri!$B$112:$IT$112</definedName>
    <definedName name="_42.02.07">Venituri!$B$113:$IT$113</definedName>
    <definedName name="_42.02.09">Venituri!$B$114:$IT$114</definedName>
    <definedName name="_42.02.14">Venituri!$B$115:$IT$115</definedName>
    <definedName name="_42.02.19">Venituri!$116:$116</definedName>
    <definedName name="_43.02">Venituri!$B$128:$IT$128</definedName>
    <definedName name="_43.02.01">Venituri!$B$129:$IT$129</definedName>
    <definedName name="_43.02.04">Venituri!$B$130:$IT$130</definedName>
    <definedName name="_43.02.07">Venituri!$B$131:$IT$131</definedName>
    <definedName name="_43.02.08">Venituri!$B$132:$IT$132</definedName>
    <definedName name="_45.02">Venituri!$137:$137</definedName>
    <definedName name="_50.02">Cheltuieli!$B$6:$IV$6</definedName>
    <definedName name="_51.02">Cheltuieli!$B$7:$IV$7</definedName>
    <definedName name="_51.02.01">Cheltuieli!$B$8:$IV$8</definedName>
    <definedName name="_51.02.01.03">Cheltuieli!$B$9:$IV$9</definedName>
    <definedName name="_54.02">Cheltuieli!$B$17:$IV$17</definedName>
    <definedName name="_54.02.05">Cheltuieli!$B$18:$IV$18</definedName>
    <definedName name="_54.02.06">Cheltuieli!$B$19:$IV$19</definedName>
    <definedName name="_54.02.07">Cheltuieli!$B$20:$IV$20</definedName>
    <definedName name="_54.02.10">Cheltuieli!$B$21:$IV$21</definedName>
    <definedName name="_54.02.50">Cheltuieli!$B$25:$IV$25</definedName>
    <definedName name="_55.02">Cheltuieli!$B$26:$IV$26</definedName>
    <definedName name="_56.02">Cheltuieli!$B$30:$IV$30</definedName>
    <definedName name="_56.02.06">Cheltuieli!$B$31:$IV$31</definedName>
    <definedName name="_56.02.07">Cheltuieli!$B$32:$IV$32</definedName>
    <definedName name="_59.02">Cheltuieli!$B$33:$IV$33</definedName>
    <definedName name="_60.02">Cheltuieli!$B$34:$IV$34</definedName>
    <definedName name="_60.02.02">Cheltuieli!$B$35:$IV$35</definedName>
    <definedName name="_61.02">Cheltuieli!$B$36:$IV$36</definedName>
    <definedName name="_61.02.03">Cheltuieli!$B$37:$IV$37</definedName>
    <definedName name="_61.02.03.04">Cheltuieli!$B$38:$IV$38</definedName>
    <definedName name="_61.02.05">Cheltuieli!$B$42:$IV$42</definedName>
    <definedName name="_64.02">Cheltuieli!$B$45:$IV$45</definedName>
    <definedName name="_65.02">Cheltuieli!$B$46:$IV$46</definedName>
    <definedName name="_65.02.03">Cheltuieli!$B$47:$IV$47</definedName>
    <definedName name="_65.02.03.01">Cheltuieli!$B$48:$IV$48</definedName>
    <definedName name="_65.02.03.02">Cheltuieli!$B$53:$IV$53</definedName>
    <definedName name="_65.02.04">Cheltuieli!$B$60:$IV$60</definedName>
    <definedName name="_65.02.04.01">Cheltuieli!$B$61:$IV$61</definedName>
    <definedName name="_65.02.04.02">Cheltuieli!$B$67:$IV$67</definedName>
    <definedName name="_65.02.04.03">Cheltuieli!#REF!</definedName>
    <definedName name="_65.02.05">Cheltuieli!$B$73:$IV$73</definedName>
    <definedName name="_65.02.07">Cheltuieli!$B$74:$IV$74</definedName>
    <definedName name="_65.02.07.04">Cheltuieli!$B$75:$IV$75</definedName>
    <definedName name="_65.02.11">Cheltuieli!$B$76:$IV$76</definedName>
    <definedName name="_65.02.11.03">Cheltuieli!$B$77:$IV$77</definedName>
    <definedName name="_65.02.11.30">Cheltuieli!$B$78:$IV$78</definedName>
    <definedName name="_65.02.50">Cheltuieli!$B$79:$IV$79</definedName>
    <definedName name="_66.02">Cheltuieli!$B$80:$IV$80</definedName>
    <definedName name="_66.02.06">Cheltuieli!$B$81:$IV$81</definedName>
    <definedName name="_66.02.06.01">Cheltuieli!$B$82:$IV$82</definedName>
    <definedName name="_66.02.08">Cheltuieli!$B$88:$IV$88</definedName>
    <definedName name="_66.02.50">Cheltuieli!$B$91:$IV$91</definedName>
    <definedName name="_66.02.50.50">Cheltuieli!$B$92:$IV$92</definedName>
    <definedName name="_67.02">Cheltuieli!$B$94:$IV$94</definedName>
    <definedName name="_67.02.03">Cheltuieli!$B$95:$IV$95</definedName>
    <definedName name="_67.02.03.02">Cheltuieli!$B$96:$IV$96</definedName>
    <definedName name="_67.02.03.03">Cheltuieli!$B$101:$IV$101</definedName>
    <definedName name="_67.02.03.04">Cheltuieli!$B$102:$IV$102</definedName>
    <definedName name="_67.02.03.05">Cheltuieli!$B$103:$IV$103</definedName>
    <definedName name="_67.02.03.06">Cheltuieli!$B$104:$IV$104</definedName>
    <definedName name="_67.02.03.07">Cheltuieli!$B$109:$IV$109</definedName>
    <definedName name="_67.02.03.08">Cheltuieli!$B$112:$IV$112</definedName>
    <definedName name="_67.02.03.12">Cheltuieli!$B$115:$IV$115</definedName>
    <definedName name="_67.02.03.30">Cheltuieli!$B$117:$IV$117</definedName>
    <definedName name="_67.02.05">Cheltuieli!$B$119:$IV$119</definedName>
    <definedName name="_67.02.05.01">Cheltuieli!$B$120:$IV$120</definedName>
    <definedName name="_67.02.05.02">Cheltuieli!$B$122:$IV$122</definedName>
    <definedName name="_67.02.05.03">Cheltuieli!$B$123:$IV$123</definedName>
    <definedName name="_67.02.06">Cheltuieli!$B$126:$IV$126</definedName>
    <definedName name="_67.02.50">Cheltuieli!$B$129:$IV$129</definedName>
    <definedName name="_68.02">Cheltuieli!$B$133:$IV$133</definedName>
    <definedName name="_68.02.04">Cheltuieli!$B$134:$IV$134</definedName>
    <definedName name="_68.02.05">Cheltuieli!$B$135:$IV$135</definedName>
    <definedName name="_68.02.05.02">Cheltuieli!$B$136:$IV$136</definedName>
    <definedName name="_68.02.06">Cheltuieli!$B$139:$IV$139</definedName>
    <definedName name="_68.02.10">Cheltuieli!$B$140:$IV$140</definedName>
    <definedName name="_68.02.11">Cheltuieli!$B$141:$IV$141</definedName>
    <definedName name="_68.02.15">Cheltuieli!$B$145:$IV$145</definedName>
    <definedName name="_68.02.50">Cheltuieli!$B$153:$IV$153</definedName>
    <definedName name="_69.02">Cheltuieli!$B$156:$IV$156</definedName>
    <definedName name="_70.02">Cheltuieli!$B$157:$IV$157</definedName>
    <definedName name="_70.02.03">Cheltuieli!$B$158:$IV$158</definedName>
    <definedName name="_70.02.05">Cheltuieli!$B$164:$IV$164</definedName>
    <definedName name="_70.02.05.01">Cheltuieli!$B$165:$IV$165</definedName>
    <definedName name="_70.02.05.02">Cheltuieli!$B$168:$IV$168</definedName>
    <definedName name="_70.02.06">Cheltuieli!$B$169:$IV$169</definedName>
    <definedName name="_70.02.50">Cheltuieli!$B$176:$IV$176</definedName>
    <definedName name="_74.02">Cheltuieli!$B$181:$IV$181</definedName>
    <definedName name="_74.02.05">Cheltuieli!$B$182:$IV$182</definedName>
    <definedName name="_74.02.05.01">Cheltuieli!$B$183:$IV$183</definedName>
    <definedName name="_74.02.05.02">Cheltuieli!$B$185:$IV$185</definedName>
    <definedName name="_74.02.06">Cheltuieli!$B$188:$IV$188</definedName>
    <definedName name="_79.02">Cheltuieli!$B$192:$IV$192</definedName>
    <definedName name="_80.02">Cheltuieli!$B$193:$IV$193</definedName>
    <definedName name="_80.02.01">Cheltuieli!$B$194:$IV$194</definedName>
    <definedName name="_80.02.01.06">Cheltuieli!$B$195:$IV$195</definedName>
    <definedName name="_80.02.01.09">Cheltuieli!$B$197:$IV$197</definedName>
    <definedName name="_80.02.01.10">Cheltuieli!$B$198:$IV$198</definedName>
    <definedName name="_80.02.01.30">Cheltuieli!$B$199:$IV$199</definedName>
    <definedName name="_81.02">Cheltuieli!$B$200:$IV$200</definedName>
    <definedName name="_81.02.06">Cheltuieli!$B$201:$IV$201</definedName>
    <definedName name="_81.02.07">Cheltuieli!$B$204:$IV$204</definedName>
    <definedName name="_81.02.50">Cheltuieli!$B$205:$IV$205</definedName>
    <definedName name="_83.02">Cheltuieli!$B$207:$IV$207</definedName>
    <definedName name="_83.02.03">Cheltuieli!$B$208:$IV$208</definedName>
    <definedName name="_83.02.03.03">Cheltuieli!$B$209:$IV$209</definedName>
    <definedName name="_83.02.03.30">Cheltuieli!$B$210:$IV$210</definedName>
    <definedName name="_84.02">Cheltuieli!$B$211:$IV$211</definedName>
    <definedName name="_84.02.03">Cheltuieli!$B$212:$IV$212</definedName>
    <definedName name="_84.02.06">Cheltuieli!$B$221:$IV$221</definedName>
    <definedName name="_84.02.06.02">Cheltuieli!$B$222:$IV$222</definedName>
    <definedName name="_84.02.50">Cheltuieli!$B$223:$IV$223</definedName>
    <definedName name="_87.02">Cheltuieli!$B$225:$IV$225</definedName>
    <definedName name="_87.02.01">Cheltuieli!$B$226:$IV$226</definedName>
    <definedName name="_87.02.03">Cheltuieli!$B$227:$IV$227</definedName>
    <definedName name="_87.02.04">Cheltuieli!$B$228:$IV$228</definedName>
    <definedName name="_87.02.05">Cheltuieli!$B$231:$IV$231</definedName>
    <definedName name="_87.02.50">Cheltuieli!$B$232:$IV$232</definedName>
    <definedName name="_96.02">Cheltuieli!$B$233:$IV$233</definedName>
  </definedNames>
  <calcPr calcId="152511"/>
</workbook>
</file>

<file path=xl/calcChain.xml><?xml version="1.0" encoding="utf-8"?>
<calcChain xmlns="http://schemas.openxmlformats.org/spreadsheetml/2006/main">
  <c r="E135" i="1" l="1"/>
  <c r="E133" i="1" s="1"/>
  <c r="D133" i="1"/>
  <c r="C133" i="1"/>
  <c r="E183" i="2" l="1"/>
  <c r="E173" i="2" l="1"/>
  <c r="F175" i="2"/>
  <c r="F174" i="2"/>
  <c r="E129" i="2"/>
  <c r="F118" i="2"/>
  <c r="F132" i="2"/>
  <c r="F131" i="2"/>
  <c r="E89" i="1"/>
  <c r="E88" i="1"/>
  <c r="E112" i="2" l="1"/>
  <c r="F180" i="2" l="1"/>
  <c r="D17" i="2"/>
  <c r="E17" i="2"/>
  <c r="F17" i="2"/>
  <c r="D176" i="2"/>
  <c r="E176" i="2"/>
  <c r="C176" i="2"/>
  <c r="F155" i="2" l="1"/>
  <c r="D228" i="2" l="1"/>
  <c r="C228" i="2"/>
  <c r="F230" i="2"/>
  <c r="F229" i="2"/>
  <c r="D223" i="2"/>
  <c r="C223" i="2"/>
  <c r="F224" i="2"/>
  <c r="D188" i="2"/>
  <c r="C188" i="2"/>
  <c r="D173" i="2"/>
  <c r="C173" i="2"/>
  <c r="F173" i="2" s="1"/>
  <c r="D169" i="2"/>
  <c r="E169" i="2"/>
  <c r="C169" i="2"/>
  <c r="D159" i="2"/>
  <c r="C159" i="2"/>
  <c r="D129" i="2"/>
  <c r="C129" i="2"/>
  <c r="D153" i="2"/>
  <c r="C153" i="2"/>
  <c r="F154" i="2"/>
  <c r="D148" i="2"/>
  <c r="C148" i="2"/>
  <c r="D146" i="2"/>
  <c r="C146" i="2"/>
  <c r="D136" i="2"/>
  <c r="C136" i="2"/>
  <c r="D117" i="2"/>
  <c r="C117" i="2"/>
  <c r="D112" i="2"/>
  <c r="C112" i="2"/>
  <c r="F113" i="2"/>
  <c r="D109" i="2"/>
  <c r="C109" i="2"/>
  <c r="D82" i="2"/>
  <c r="C82" i="2"/>
  <c r="D67" i="2"/>
  <c r="C67" i="2"/>
  <c r="D61" i="2"/>
  <c r="C61" i="2"/>
  <c r="D48" i="2"/>
  <c r="C48" i="2"/>
  <c r="C9" i="2"/>
  <c r="D9" i="2"/>
  <c r="F16" i="2"/>
  <c r="C86" i="1"/>
  <c r="C221" i="2"/>
  <c r="C145" i="2" l="1"/>
  <c r="D145" i="2"/>
  <c r="C60" i="2"/>
  <c r="D60" i="2"/>
  <c r="D213" i="2" l="1"/>
  <c r="E213" i="2"/>
  <c r="C213" i="2"/>
  <c r="F214" i="2"/>
  <c r="F215" i="2"/>
  <c r="E141" i="1" l="1"/>
  <c r="E201" i="2" l="1"/>
  <c r="E126" i="2" l="1"/>
  <c r="E120" i="2"/>
  <c r="D9" i="1" l="1"/>
  <c r="D74" i="1" l="1"/>
  <c r="F203" i="2" l="1"/>
  <c r="F202" i="2"/>
  <c r="C201" i="2"/>
  <c r="E143" i="1" l="1"/>
  <c r="E140" i="1"/>
  <c r="E139" i="1"/>
  <c r="E126" i="1"/>
  <c r="F83" i="2" l="1"/>
  <c r="F85" i="2"/>
  <c r="F87" i="2"/>
  <c r="F66" i="2" l="1"/>
  <c r="F82" i="2" l="1"/>
  <c r="E82" i="2"/>
  <c r="E81" i="2" s="1"/>
  <c r="D81" i="2"/>
  <c r="C81" i="2"/>
  <c r="D138" i="1"/>
  <c r="C138" i="1"/>
  <c r="D142" i="1"/>
  <c r="C142" i="1"/>
  <c r="E144" i="1"/>
  <c r="F235" i="2"/>
  <c r="F234" i="2"/>
  <c r="F233" i="2"/>
  <c r="F232" i="2"/>
  <c r="F231" i="2"/>
  <c r="F228" i="2"/>
  <c r="F227" i="2"/>
  <c r="F226" i="2"/>
  <c r="E225" i="2"/>
  <c r="D225" i="2"/>
  <c r="C225" i="2"/>
  <c r="F223" i="2"/>
  <c r="F222" i="2"/>
  <c r="D221" i="2"/>
  <c r="F221" i="2"/>
  <c r="F220" i="2"/>
  <c r="F219" i="2"/>
  <c r="F218" i="2"/>
  <c r="E217" i="2"/>
  <c r="D217" i="2"/>
  <c r="D212" i="2" s="1"/>
  <c r="C217" i="2"/>
  <c r="C212" i="2" s="1"/>
  <c r="F216" i="2"/>
  <c r="F213" i="2"/>
  <c r="F210" i="2"/>
  <c r="F209" i="2"/>
  <c r="D208" i="2"/>
  <c r="D207" i="2" s="1"/>
  <c r="C208" i="2"/>
  <c r="C207" i="2" s="1"/>
  <c r="F207" i="2" s="1"/>
  <c r="F206" i="2"/>
  <c r="E205" i="2"/>
  <c r="E200" i="2" s="1"/>
  <c r="D205" i="2"/>
  <c r="D200" i="2" s="1"/>
  <c r="C205" i="2"/>
  <c r="C200" i="2" s="1"/>
  <c r="F204" i="2"/>
  <c r="F201" i="2"/>
  <c r="F199" i="2"/>
  <c r="F198" i="2"/>
  <c r="F197" i="2"/>
  <c r="F196" i="2"/>
  <c r="F195" i="2"/>
  <c r="E194" i="2"/>
  <c r="E193" i="2" s="1"/>
  <c r="D194" i="2"/>
  <c r="D193" i="2" s="1"/>
  <c r="C194" i="2"/>
  <c r="C193" i="2" s="1"/>
  <c r="F190" i="2"/>
  <c r="F189" i="2"/>
  <c r="E188" i="2"/>
  <c r="F187" i="2"/>
  <c r="F186" i="2"/>
  <c r="D185" i="2"/>
  <c r="C185" i="2"/>
  <c r="F185" i="2" s="1"/>
  <c r="F184" i="2"/>
  <c r="E182" i="2"/>
  <c r="D183" i="2"/>
  <c r="C183" i="2"/>
  <c r="F179" i="2"/>
  <c r="F176" i="2" s="1"/>
  <c r="F178" i="2"/>
  <c r="F177" i="2"/>
  <c r="F171" i="2"/>
  <c r="F170" i="2"/>
  <c r="F168" i="2"/>
  <c r="F167" i="2"/>
  <c r="F166" i="2"/>
  <c r="E165" i="2"/>
  <c r="D165" i="2"/>
  <c r="D164" i="2" s="1"/>
  <c r="C165" i="2"/>
  <c r="C164" i="2" s="1"/>
  <c r="F163" i="2"/>
  <c r="F161" i="2"/>
  <c r="F160" i="2"/>
  <c r="E159" i="2"/>
  <c r="D158" i="2"/>
  <c r="C158" i="2"/>
  <c r="F153" i="2"/>
  <c r="F152" i="2"/>
  <c r="F151" i="2"/>
  <c r="F150" i="2"/>
  <c r="F149" i="2"/>
  <c r="E148" i="2"/>
  <c r="F146" i="2"/>
  <c r="F144" i="2"/>
  <c r="F143" i="2"/>
  <c r="F142" i="2"/>
  <c r="D141" i="2"/>
  <c r="C141" i="2"/>
  <c r="F141" i="2" s="1"/>
  <c r="F140" i="2"/>
  <c r="F139" i="2"/>
  <c r="F136" i="2"/>
  <c r="E135" i="2"/>
  <c r="D135" i="2"/>
  <c r="C135" i="2"/>
  <c r="F134" i="2"/>
  <c r="F130" i="2"/>
  <c r="F128" i="2"/>
  <c r="F127" i="2"/>
  <c r="D126" i="2"/>
  <c r="C126" i="2"/>
  <c r="F126" i="2" s="1"/>
  <c r="F125" i="2"/>
  <c r="F124" i="2"/>
  <c r="E123" i="2"/>
  <c r="E119" i="2" s="1"/>
  <c r="D123" i="2"/>
  <c r="C123" i="2"/>
  <c r="F122" i="2"/>
  <c r="F121" i="2"/>
  <c r="D120" i="2"/>
  <c r="C120" i="2"/>
  <c r="F120" i="2" s="1"/>
  <c r="F117" i="2"/>
  <c r="F116" i="2"/>
  <c r="D115" i="2"/>
  <c r="C115" i="2"/>
  <c r="F115" i="2" s="1"/>
  <c r="F112" i="2"/>
  <c r="F110" i="2"/>
  <c r="E109" i="2"/>
  <c r="F108" i="2"/>
  <c r="F107" i="2"/>
  <c r="F106" i="2"/>
  <c r="F105" i="2"/>
  <c r="E104" i="2"/>
  <c r="D104" i="2"/>
  <c r="C104" i="2"/>
  <c r="F103" i="2"/>
  <c r="C102" i="2"/>
  <c r="F102" i="2" s="1"/>
  <c r="F100" i="2"/>
  <c r="F99" i="2"/>
  <c r="F98" i="2"/>
  <c r="F97" i="2"/>
  <c r="E96" i="2"/>
  <c r="D96" i="2"/>
  <c r="C96" i="2"/>
  <c r="F93" i="2"/>
  <c r="D92" i="2"/>
  <c r="D91" i="2" s="1"/>
  <c r="C92" i="2"/>
  <c r="C91" i="2" s="1"/>
  <c r="F91" i="2" s="1"/>
  <c r="F90" i="2"/>
  <c r="F89" i="2"/>
  <c r="E88" i="2"/>
  <c r="D88" i="2"/>
  <c r="C88" i="2"/>
  <c r="F79" i="2"/>
  <c r="F78" i="2"/>
  <c r="F77" i="2"/>
  <c r="F76" i="2"/>
  <c r="D76" i="2"/>
  <c r="F75" i="2"/>
  <c r="F74" i="2"/>
  <c r="D74" i="2"/>
  <c r="F73" i="2"/>
  <c r="F72" i="2"/>
  <c r="F71" i="2"/>
  <c r="F70" i="2"/>
  <c r="F69" i="2"/>
  <c r="F68" i="2"/>
  <c r="E67" i="2"/>
  <c r="F65" i="2"/>
  <c r="F64" i="2"/>
  <c r="F63" i="2"/>
  <c r="F62" i="2"/>
  <c r="E61" i="2"/>
  <c r="F59" i="2"/>
  <c r="F58" i="2"/>
  <c r="F57" i="2"/>
  <c r="F56" i="2"/>
  <c r="F55" i="2"/>
  <c r="F54" i="2"/>
  <c r="E53" i="2"/>
  <c r="D53" i="2"/>
  <c r="C53" i="2"/>
  <c r="F51" i="2"/>
  <c r="F50" i="2"/>
  <c r="F49" i="2"/>
  <c r="E48" i="2"/>
  <c r="F44" i="2"/>
  <c r="F43" i="2"/>
  <c r="E42" i="2"/>
  <c r="D42" i="2"/>
  <c r="C42" i="2"/>
  <c r="F41" i="2"/>
  <c r="F40" i="2"/>
  <c r="F39" i="2"/>
  <c r="E38" i="2"/>
  <c r="D38" i="2"/>
  <c r="D37" i="2" s="1"/>
  <c r="C38" i="2"/>
  <c r="C37" i="2" s="1"/>
  <c r="F35" i="2"/>
  <c r="D34" i="2"/>
  <c r="C34" i="2"/>
  <c r="F34" i="2" s="1"/>
  <c r="F32" i="2"/>
  <c r="F31" i="2"/>
  <c r="D30" i="2"/>
  <c r="C30" i="2"/>
  <c r="F30" i="2" s="1"/>
  <c r="F29" i="2"/>
  <c r="F28" i="2"/>
  <c r="E27" i="2"/>
  <c r="E26" i="2" s="1"/>
  <c r="D27" i="2"/>
  <c r="D26" i="2" s="1"/>
  <c r="C27" i="2"/>
  <c r="C26" i="2" s="1"/>
  <c r="F25" i="2"/>
  <c r="F24" i="2"/>
  <c r="F23" i="2"/>
  <c r="F22" i="2"/>
  <c r="E21" i="2"/>
  <c r="D21" i="2"/>
  <c r="C21" i="2"/>
  <c r="F20" i="2"/>
  <c r="F19" i="2"/>
  <c r="F18" i="2"/>
  <c r="F15" i="2"/>
  <c r="F14" i="2"/>
  <c r="F13" i="2"/>
  <c r="F11" i="2"/>
  <c r="F10" i="2"/>
  <c r="E9" i="2"/>
  <c r="E8" i="2" s="1"/>
  <c r="E7" i="2" s="1"/>
  <c r="D8" i="2"/>
  <c r="D7" i="2" s="1"/>
  <c r="E145" i="1"/>
  <c r="E132" i="1"/>
  <c r="E131" i="1"/>
  <c r="E130" i="1"/>
  <c r="E129" i="1"/>
  <c r="D128" i="1"/>
  <c r="C128" i="1"/>
  <c r="E127" i="1"/>
  <c r="E125" i="1"/>
  <c r="E124" i="1"/>
  <c r="E123" i="1"/>
  <c r="E122" i="1"/>
  <c r="E121" i="1"/>
  <c r="E120" i="1"/>
  <c r="E119" i="1"/>
  <c r="E118" i="1"/>
  <c r="D117" i="1"/>
  <c r="C117" i="1"/>
  <c r="E116" i="1"/>
  <c r="E115" i="1"/>
  <c r="E114" i="1"/>
  <c r="E113" i="1"/>
  <c r="E112" i="1"/>
  <c r="E111" i="1"/>
  <c r="E110" i="1"/>
  <c r="E109" i="1"/>
  <c r="E108" i="1"/>
  <c r="D107" i="1"/>
  <c r="C107" i="1"/>
  <c r="E103" i="1"/>
  <c r="E102" i="1"/>
  <c r="E101" i="1"/>
  <c r="E100" i="1"/>
  <c r="E99" i="1"/>
  <c r="C98" i="1"/>
  <c r="C101" i="2" s="1"/>
  <c r="E96" i="1"/>
  <c r="E95" i="1"/>
  <c r="E94" i="1"/>
  <c r="E93" i="1"/>
  <c r="D92" i="1"/>
  <c r="D91" i="1" s="1"/>
  <c r="C92" i="1"/>
  <c r="E90" i="1"/>
  <c r="E87" i="1"/>
  <c r="D86" i="1"/>
  <c r="E85" i="1"/>
  <c r="E84" i="1"/>
  <c r="E83" i="1"/>
  <c r="D82" i="1"/>
  <c r="C82" i="1"/>
  <c r="E81" i="1"/>
  <c r="E80" i="1"/>
  <c r="E79" i="1"/>
  <c r="E78" i="1"/>
  <c r="D77" i="1"/>
  <c r="C77" i="1"/>
  <c r="E76" i="1"/>
  <c r="E75" i="1"/>
  <c r="C74" i="1"/>
  <c r="E74" i="1" s="1"/>
  <c r="E73" i="1"/>
  <c r="E72" i="1"/>
  <c r="E71" i="1"/>
  <c r="E70" i="1"/>
  <c r="E69" i="1"/>
  <c r="E68" i="1"/>
  <c r="E67" i="1"/>
  <c r="D66" i="1"/>
  <c r="C66" i="1"/>
  <c r="E64" i="1"/>
  <c r="C63" i="1"/>
  <c r="E63" i="1" s="1"/>
  <c r="E62" i="1"/>
  <c r="E61" i="1"/>
  <c r="E60" i="1"/>
  <c r="E59" i="1"/>
  <c r="E58" i="1"/>
  <c r="D57" i="1"/>
  <c r="D56" i="1" s="1"/>
  <c r="C57" i="1"/>
  <c r="E54" i="1"/>
  <c r="D53" i="1"/>
  <c r="D52" i="1" s="1"/>
  <c r="C53" i="1"/>
  <c r="C52" i="1" s="1"/>
  <c r="E51" i="1"/>
  <c r="E50" i="1"/>
  <c r="E49" i="1"/>
  <c r="E48" i="1"/>
  <c r="D47" i="1"/>
  <c r="D46" i="1" s="1"/>
  <c r="C47" i="1"/>
  <c r="E45" i="1"/>
  <c r="E44" i="1"/>
  <c r="D43" i="1"/>
  <c r="C43" i="1"/>
  <c r="E42" i="1"/>
  <c r="C41" i="1"/>
  <c r="E41" i="1" s="1"/>
  <c r="E40" i="1"/>
  <c r="E39" i="1"/>
  <c r="E38" i="1"/>
  <c r="E37" i="1"/>
  <c r="E36" i="1"/>
  <c r="E35" i="1"/>
  <c r="D34" i="1"/>
  <c r="C34" i="1"/>
  <c r="E32" i="1"/>
  <c r="E31" i="1"/>
  <c r="E30" i="1"/>
  <c r="E29" i="1"/>
  <c r="E28" i="1"/>
  <c r="D27" i="1"/>
  <c r="C27" i="1"/>
  <c r="E26" i="1"/>
  <c r="E25" i="1"/>
  <c r="D24" i="1"/>
  <c r="C24" i="1"/>
  <c r="E21" i="1"/>
  <c r="C20" i="1"/>
  <c r="E18" i="1"/>
  <c r="C17" i="1"/>
  <c r="E15" i="1"/>
  <c r="E14" i="1"/>
  <c r="D13" i="1"/>
  <c r="D12" i="1" s="1"/>
  <c r="C13" i="1"/>
  <c r="E11" i="1"/>
  <c r="E10" i="1"/>
  <c r="C9" i="1"/>
  <c r="D8" i="1"/>
  <c r="E60" i="2" l="1"/>
  <c r="D157" i="2"/>
  <c r="C157" i="2"/>
  <c r="F169" i="2"/>
  <c r="D36" i="2"/>
  <c r="D33" i="2" s="1"/>
  <c r="C133" i="2"/>
  <c r="E212" i="2"/>
  <c r="E211" i="2" s="1"/>
  <c r="D47" i="2"/>
  <c r="D46" i="2" s="1"/>
  <c r="D95" i="2"/>
  <c r="C47" i="2"/>
  <c r="C46" i="2" s="1"/>
  <c r="F53" i="2"/>
  <c r="C182" i="2"/>
  <c r="C181" i="2" s="1"/>
  <c r="F21" i="2"/>
  <c r="F96" i="2"/>
  <c r="E80" i="2"/>
  <c r="C119" i="2"/>
  <c r="F119" i="2" s="1"/>
  <c r="F42" i="2"/>
  <c r="C17" i="2"/>
  <c r="D133" i="2"/>
  <c r="F123" i="2"/>
  <c r="F109" i="2"/>
  <c r="C23" i="1"/>
  <c r="C22" i="1" s="1"/>
  <c r="E181" i="2"/>
  <c r="F67" i="2"/>
  <c r="F9" i="2"/>
  <c r="F38" i="2"/>
  <c r="F26" i="2"/>
  <c r="D182" i="2"/>
  <c r="D181" i="2" s="1"/>
  <c r="F225" i="2"/>
  <c r="C8" i="2"/>
  <c r="E6" i="2"/>
  <c r="E37" i="2"/>
  <c r="E36" i="2" s="1"/>
  <c r="E33" i="2" s="1"/>
  <c r="F27" i="2"/>
  <c r="F88" i="2"/>
  <c r="F92" i="2"/>
  <c r="D119" i="2"/>
  <c r="F129" i="2"/>
  <c r="F183" i="2"/>
  <c r="F104" i="2"/>
  <c r="F148" i="2"/>
  <c r="F159" i="2"/>
  <c r="F165" i="2"/>
  <c r="F205" i="2"/>
  <c r="C137" i="1"/>
  <c r="D137" i="1"/>
  <c r="F48" i="2"/>
  <c r="E164" i="2"/>
  <c r="E158" i="2"/>
  <c r="F158" i="2" s="1"/>
  <c r="F200" i="2"/>
  <c r="E138" i="1"/>
  <c r="D80" i="2"/>
  <c r="D6" i="2"/>
  <c r="F135" i="2"/>
  <c r="F193" i="2"/>
  <c r="C36" i="2"/>
  <c r="C33" i="2" s="1"/>
  <c r="F194" i="2"/>
  <c r="D211" i="2"/>
  <c r="D192" i="2" s="1"/>
  <c r="E142" i="1"/>
  <c r="D106" i="1"/>
  <c r="E86" i="1"/>
  <c r="D23" i="1"/>
  <c r="D22" i="1" s="1"/>
  <c r="D33" i="1"/>
  <c r="C97" i="1"/>
  <c r="E97" i="1" s="1"/>
  <c r="E117" i="1"/>
  <c r="E128" i="1"/>
  <c r="E17" i="1"/>
  <c r="E20" i="1"/>
  <c r="E9" i="1"/>
  <c r="C12" i="1"/>
  <c r="E12" i="1" s="1"/>
  <c r="E77" i="1"/>
  <c r="E43" i="1"/>
  <c r="E107" i="1"/>
  <c r="E47" i="1"/>
  <c r="E92" i="1"/>
  <c r="C8" i="1"/>
  <c r="E52" i="1"/>
  <c r="E57" i="1"/>
  <c r="C56" i="1"/>
  <c r="E56" i="1" s="1"/>
  <c r="D65" i="1"/>
  <c r="D55" i="1" s="1"/>
  <c r="C46" i="1"/>
  <c r="C91" i="1"/>
  <c r="E91" i="1" s="1"/>
  <c r="C65" i="1"/>
  <c r="C95" i="2"/>
  <c r="F101" i="2"/>
  <c r="C211" i="2"/>
  <c r="D7" i="1"/>
  <c r="E13" i="1"/>
  <c r="E24" i="1"/>
  <c r="E27" i="1"/>
  <c r="E34" i="1"/>
  <c r="E53" i="1"/>
  <c r="E66" i="1"/>
  <c r="E82" i="1"/>
  <c r="F81" i="2"/>
  <c r="C80" i="2"/>
  <c r="C16" i="1"/>
  <c r="C19" i="1"/>
  <c r="E98" i="1"/>
  <c r="E145" i="2"/>
  <c r="F188" i="2"/>
  <c r="F208" i="2"/>
  <c r="F217" i="2"/>
  <c r="F212" i="2" s="1"/>
  <c r="C106" i="1"/>
  <c r="F61" i="2"/>
  <c r="E95" i="2"/>
  <c r="E94" i="2" s="1"/>
  <c r="E47" i="2"/>
  <c r="F164" i="2" l="1"/>
  <c r="E157" i="2"/>
  <c r="E156" i="2" s="1"/>
  <c r="E46" i="2"/>
  <c r="F211" i="2"/>
  <c r="D156" i="2"/>
  <c r="D94" i="2"/>
  <c r="F182" i="2"/>
  <c r="F80" i="2"/>
  <c r="C156" i="2"/>
  <c r="F8" i="2"/>
  <c r="C7" i="2"/>
  <c r="F7" i="2" s="1"/>
  <c r="F181" i="2"/>
  <c r="F60" i="2"/>
  <c r="F33" i="2"/>
  <c r="F36" i="2"/>
  <c r="F37" i="2"/>
  <c r="C192" i="2"/>
  <c r="E137" i="1"/>
  <c r="D105" i="1"/>
  <c r="D104" i="1" s="1"/>
  <c r="E192" i="2"/>
  <c r="C7" i="1"/>
  <c r="D6" i="1"/>
  <c r="D5" i="1" s="1"/>
  <c r="E23" i="1"/>
  <c r="E22" i="1"/>
  <c r="E8" i="1"/>
  <c r="C55" i="1"/>
  <c r="E65" i="1"/>
  <c r="E46" i="1"/>
  <c r="C33" i="1"/>
  <c r="E133" i="2"/>
  <c r="F145" i="2"/>
  <c r="E16" i="1"/>
  <c r="F47" i="2"/>
  <c r="E106" i="1"/>
  <c r="C105" i="1"/>
  <c r="E19" i="1"/>
  <c r="C94" i="2"/>
  <c r="F94" i="2" s="1"/>
  <c r="F95" i="2"/>
  <c r="D4" i="1" l="1"/>
  <c r="D45" i="2"/>
  <c r="D5" i="2" s="1"/>
  <c r="F46" i="2"/>
  <c r="F156" i="2"/>
  <c r="C6" i="1"/>
  <c r="E6" i="1" s="1"/>
  <c r="C6" i="2"/>
  <c r="F6" i="2" s="1"/>
  <c r="F192" i="2"/>
  <c r="E45" i="2"/>
  <c r="E5" i="2" s="1"/>
  <c r="F157" i="2"/>
  <c r="F133" i="2"/>
  <c r="E7" i="1"/>
  <c r="E55" i="1"/>
  <c r="E33" i="1"/>
  <c r="C104" i="1"/>
  <c r="E105" i="1"/>
  <c r="C45" i="2"/>
  <c r="C5" i="2" l="1"/>
  <c r="F5" i="2" s="1"/>
  <c r="C5" i="1"/>
  <c r="C4" i="1" s="1"/>
  <c r="F45" i="2"/>
  <c r="E104" i="1"/>
  <c r="E5" i="1" l="1"/>
  <c r="E4" i="1" s="1"/>
  <c r="F236" i="2"/>
</calcChain>
</file>

<file path=xl/sharedStrings.xml><?xml version="1.0" encoding="utf-8"?>
<sst xmlns="http://schemas.openxmlformats.org/spreadsheetml/2006/main" count="750" uniqueCount="656">
  <si>
    <t>mii lei</t>
  </si>
  <si>
    <t>Cod</t>
  </si>
  <si>
    <t>Denumire indicator</t>
  </si>
  <si>
    <t>Influente</t>
  </si>
  <si>
    <t>TOTAL VENITURI</t>
  </si>
  <si>
    <t>I. VENITURI CURENTE</t>
  </si>
  <si>
    <t>A. VENITURI FISCALE</t>
  </si>
  <si>
    <t>A1. IMPOZIT PE VENIT, PROFIT ŞI CÂŞTIGURI DIN CAPITAL</t>
  </si>
  <si>
    <t>A11. IMPOZIT PE VENIT, PROFIT ŞI CÂŞTIGURI DIN CAPITAL DE LA PERSOANE JURIDICE</t>
  </si>
  <si>
    <t>03.02</t>
  </si>
  <si>
    <t>Impozit pe venit</t>
  </si>
  <si>
    <t>03.02.17</t>
  </si>
  <si>
    <t>Impozit pe onorariul avocatilor si notarilor publici</t>
  </si>
  <si>
    <t>03.02.18</t>
  </si>
  <si>
    <t>Impozit pe veniturile din transferul proprietatilor imobiliare din patrimoniul personal</t>
  </si>
  <si>
    <t>A12. IMPOZIT PE VENIT, PROFIT, ŞI CÂŞTIGURI DIN CAPITAL DE LA PERSOANE FIZICE</t>
  </si>
  <si>
    <t>04.02</t>
  </si>
  <si>
    <t>Cote  defalcate din impozitul pe venit</t>
  </si>
  <si>
    <t>04.02.01</t>
  </si>
  <si>
    <t>ALTE IMPOZITE PE VENIT, PROFIT ŞI CÂŞTIGURI DIN CAPITAL</t>
  </si>
  <si>
    <t>05.02</t>
  </si>
  <si>
    <t>Alte impozite pe venit, profit şi câştiguri din capital de la persoane fizice</t>
  </si>
  <si>
    <t>05.02.50</t>
  </si>
  <si>
    <t>Alte impozite pe venit, profit şi câştiguri din capital</t>
  </si>
  <si>
    <t>A2. IMPOZIT PE SALARII - TOTAL - Restanţe anii anteriori -</t>
  </si>
  <si>
    <t>06.02</t>
  </si>
  <si>
    <t>Impozit pe salarii – total</t>
  </si>
  <si>
    <t>06.02.02</t>
  </si>
  <si>
    <t>Cote defalcate din impozitul de salarii - Restanţe anii anteriori -</t>
  </si>
  <si>
    <t>A3. IMPOZITE ŞI TAXE PE PROPRIETATE</t>
  </si>
  <si>
    <t>07.02</t>
  </si>
  <si>
    <t>Impozite şi taxe pe proprietate</t>
  </si>
  <si>
    <t>07.02.01</t>
  </si>
  <si>
    <t>Impozit pe clădiri</t>
  </si>
  <si>
    <t>07.02.01.01</t>
  </si>
  <si>
    <t>Impozit pe clădiri de la persoane fizice*)</t>
  </si>
  <si>
    <t>07.02.01.02</t>
  </si>
  <si>
    <t>Impozit pe clădiri de la persoane juridice*)</t>
  </si>
  <si>
    <t>07.02.02</t>
  </si>
  <si>
    <t>Impozit pe terenuri</t>
  </si>
  <si>
    <t>07.02.02.01</t>
  </si>
  <si>
    <t>Impozit pe terenuri de la persoane fizice*)</t>
  </si>
  <si>
    <t>07.02.02.02</t>
  </si>
  <si>
    <t>Impozit pe terenuri de la persoane juridice*)</t>
  </si>
  <si>
    <t>07.02.02.03</t>
  </si>
  <si>
    <t>Impozit pe teren extravilan</t>
  </si>
  <si>
    <t>07.02.03</t>
  </si>
  <si>
    <t>Taxe judiciare de timbru, taxe de timbru pentru activitatea notarială şi alte taxe de timbru</t>
  </si>
  <si>
    <t>07.02.50</t>
  </si>
  <si>
    <t>Alte impozite şi taxe pe proprietate</t>
  </si>
  <si>
    <t>A4. IMPOZITE ŞI TAXE PE BUNURI ŞI SERVICII</t>
  </si>
  <si>
    <t>11.02</t>
  </si>
  <si>
    <t>Sume defalcate din T.V.A.</t>
  </si>
  <si>
    <t>11.02.01</t>
  </si>
  <si>
    <t>Sume defalcate din taxa pe valoarea adăugată pentru finanţarea cheltuielilor descentralizate la nivelul judeţelor şi Municipiului Bucureşti</t>
  </si>
  <si>
    <t>11.02.02</t>
  </si>
  <si>
    <t>Sume defalcate din taxa pe valoarea adăugată pentru finanţarea cheltuielilor descentralizate la nivelul comunelor, oraşelor, municipiilor şi sectoarelor          Municipiului Bucureşti</t>
  </si>
  <si>
    <t>11.02.03</t>
  </si>
  <si>
    <t>Sume defalcate din taxa pe valoarea adăugată pentru subvenţionarea energiei termice livrate populaţiei</t>
  </si>
  <si>
    <t>11.02.04</t>
  </si>
  <si>
    <t>Sume defalcate din taxa pe valoarea adăugată pentru sistemele centralizate de producere şi distribuţie a energiei termice</t>
  </si>
  <si>
    <t>11.02.05</t>
  </si>
  <si>
    <t>Sume defalcate din taxa pe valoarea adăugată pentru drumuri</t>
  </si>
  <si>
    <t>11.02.06</t>
  </si>
  <si>
    <t>Sume defalcate din taxa pe valoarea adăugată pentru echilibrarea bugetelor locale</t>
  </si>
  <si>
    <t>12.02</t>
  </si>
  <si>
    <t>Alte impozite şi taxe generale pe bunuri şi servicii</t>
  </si>
  <si>
    <t>12.02.07</t>
  </si>
  <si>
    <t>Taxe hoteliere</t>
  </si>
  <si>
    <t>15.02</t>
  </si>
  <si>
    <t>Taxe pe servicii specifice</t>
  </si>
  <si>
    <t>15.02.01</t>
  </si>
  <si>
    <t>Impozit pe spectacole</t>
  </si>
  <si>
    <t>15.02.50</t>
  </si>
  <si>
    <t>Alte taxe pe servicii specifice</t>
  </si>
  <si>
    <t>16.02</t>
  </si>
  <si>
    <t>Taxe pe utilizarea bunurilor, autorizarea utilizării bunurilor sau pe desfăşurarea de activităţi</t>
  </si>
  <si>
    <t>16.02.02</t>
  </si>
  <si>
    <t>Taxa asupra mijloacelor de transport</t>
  </si>
  <si>
    <t>16.02.02.01</t>
  </si>
  <si>
    <t>Taxă asupra mijloacelor de transport deţinute de persoane fizice*)</t>
  </si>
  <si>
    <t>16.02.02.02</t>
  </si>
  <si>
    <t>Taxă asupra mijloacelor de transport deţinute de persoane juridice*)</t>
  </si>
  <si>
    <t>16.02.03</t>
  </si>
  <si>
    <t>Taxe şi tarife pentru eliberarea de licenţe şi autorizaţii de funcţionare</t>
  </si>
  <si>
    <t>16.02.50</t>
  </si>
  <si>
    <t>Alte taxe pe utilizarea bunurilor, autorizarea utilizării bunurilor sau pe desfăşurare de activităţi</t>
  </si>
  <si>
    <t>A6. ALTE IMPOZITE ŞI TAXE FISCALE</t>
  </si>
  <si>
    <t>18.02</t>
  </si>
  <si>
    <t>Alte impozite şi taxe fiscale</t>
  </si>
  <si>
    <t>18.02.50</t>
  </si>
  <si>
    <t>Alte impozite şi taxe</t>
  </si>
  <si>
    <t>C. VENITURI NEFISCALE</t>
  </si>
  <si>
    <t>C1. VENITURI DIN PROPRIETATE</t>
  </si>
  <si>
    <t>30.02</t>
  </si>
  <si>
    <t>Venituri din proprietate</t>
  </si>
  <si>
    <t>30.02.01</t>
  </si>
  <si>
    <t>Vărsăminte din profitul net al regiilor autonome, societăţilor şi companiilor naţionale</t>
  </si>
  <si>
    <t>Venituri din concesiuni şi închirieri</t>
  </si>
  <si>
    <t>30.02.08</t>
  </si>
  <si>
    <t>Venituri din dividende</t>
  </si>
  <si>
    <t>30.02.50</t>
  </si>
  <si>
    <t>Alte venituri din proprietate</t>
  </si>
  <si>
    <t>31.02</t>
  </si>
  <si>
    <t>Venituri din dobânzi</t>
  </si>
  <si>
    <t>31.02.03</t>
  </si>
  <si>
    <t>Alte venituri din dobânzi</t>
  </si>
  <si>
    <t>C2. VÂNZĂRI DE BUNURI ŞI SERVICII</t>
  </si>
  <si>
    <t>33.02</t>
  </si>
  <si>
    <t>Venituri din prestări de servicii şi alte activităţi</t>
  </si>
  <si>
    <t>33.02.08</t>
  </si>
  <si>
    <t>Venituri din prestări de servicii</t>
  </si>
  <si>
    <t>33.02.10</t>
  </si>
  <si>
    <t>Contribuţia părinţilor sau susţinătorilor legali pentru întreţinerea copiilor în creşe</t>
  </si>
  <si>
    <t>33.02.12</t>
  </si>
  <si>
    <t>Contribuţia persoanelor beneficiare ale cantinelor de ajutor social</t>
  </si>
  <si>
    <t>33.02.24</t>
  </si>
  <si>
    <t>Taxe din activităţi cadastrale şi agricultură</t>
  </si>
  <si>
    <t>33.02.27</t>
  </si>
  <si>
    <t>Contribuţia lunară a părinţilor pentru întreţinerea copiilor în unităţile de protecţie socială</t>
  </si>
  <si>
    <t>33.02.28</t>
  </si>
  <si>
    <t>Venituri din recuperarea cheltuielilor de judecată, imputaţii şi despăgubiri</t>
  </si>
  <si>
    <t>33.02.50</t>
  </si>
  <si>
    <t>Alte venituri din prestări de servicii şi alte activităţi</t>
  </si>
  <si>
    <t>34.02</t>
  </si>
  <si>
    <t>Venituri din taxe administrative, eliberări permise</t>
  </si>
  <si>
    <t>34.02.02</t>
  </si>
  <si>
    <t>Taxe extrajudiciare de timbru</t>
  </si>
  <si>
    <t>34.02.50</t>
  </si>
  <si>
    <t>Alte venituri din taxe administrative, eliberări permise</t>
  </si>
  <si>
    <t>35.02</t>
  </si>
  <si>
    <t>Amenzi, penalităţi şi confiscări</t>
  </si>
  <si>
    <t>35.02.01</t>
  </si>
  <si>
    <t>Venituri din amenzi şi alte sancţiuni aplicate potrivit dispoziţiilor legale</t>
  </si>
  <si>
    <t>35.02.02</t>
  </si>
  <si>
    <t>Penalităţi pentru nedepunerea sau depunerea cu întârzierea declaraţiei de impozite şi taxe</t>
  </si>
  <si>
    <t>35.02.03</t>
  </si>
  <si>
    <t>Încasări din valorificarea bunurilor confiscate, abandonate şi alte sume constatate odată cu confiscarea potrivit legii</t>
  </si>
  <si>
    <t>35.02.50</t>
  </si>
  <si>
    <t>Alte amenzi, penalităţi şi confiscări</t>
  </si>
  <si>
    <t>36.02</t>
  </si>
  <si>
    <t>Diverse venituri</t>
  </si>
  <si>
    <t>36.02.06</t>
  </si>
  <si>
    <t>36.02.32</t>
  </si>
  <si>
    <t>Sume provenite din finantarea anilor precedenti si recuperate in anul curent</t>
  </si>
  <si>
    <t>36.02.50</t>
  </si>
  <si>
    <t>Alte venituri</t>
  </si>
  <si>
    <t>37.02</t>
  </si>
  <si>
    <t>Transferuri voluntare, altele decât subvenţiile</t>
  </si>
  <si>
    <t>37.02.01</t>
  </si>
  <si>
    <t>Donaţii şi sponsorizări</t>
  </si>
  <si>
    <t>37.02.50</t>
  </si>
  <si>
    <t>Alte transferuri voluntare</t>
  </si>
  <si>
    <t>II. VENITURI DIN CAPITAL</t>
  </si>
  <si>
    <t>39.02</t>
  </si>
  <si>
    <t>Venituri din valorificarea unor bunuri</t>
  </si>
  <si>
    <t>39.02.01</t>
  </si>
  <si>
    <t>Venituri din valorificarea unor bunuri ale instituţiilor publice</t>
  </si>
  <si>
    <t>39.02.03</t>
  </si>
  <si>
    <t>Venituri din vânzarea locuinţelor construite din fondurile statului</t>
  </si>
  <si>
    <t>39.02.07</t>
  </si>
  <si>
    <t>Venituri din vânzarea unor bunuri aparţinând domeniului privat al statului</t>
  </si>
  <si>
    <t>39.02.10</t>
  </si>
  <si>
    <t>Venituri din depozite pentru constructia de locuinte</t>
  </si>
  <si>
    <t>III. OPERAŢIUNI FINANCIARE</t>
  </si>
  <si>
    <t>40.02</t>
  </si>
  <si>
    <t>Încasări din rambursarea împrumuturilor acordate</t>
  </si>
  <si>
    <t>40.02.06</t>
  </si>
  <si>
    <t>Încasări din rambursarea împrumuturilor pentru înfiinţarea unor instituţii şi servicii publice de interes local sau a unor activităţi finanţate integral din venituri proprii</t>
  </si>
  <si>
    <t>40.02.07</t>
  </si>
  <si>
    <t>Încasări din rambursarea microcreditelor de la persoane fizice şi juridice</t>
  </si>
  <si>
    <t>40.02.10</t>
  </si>
  <si>
    <t>Împrumuturi temporare din trezoreria statului*)</t>
  </si>
  <si>
    <t>40.02.11</t>
  </si>
  <si>
    <t>Sume din fondul de rulment pentru acoperirea golurilor temporare de casă*)</t>
  </si>
  <si>
    <t>40.02.16</t>
  </si>
  <si>
    <t>Sume primite in cadrul mecanismului derularii cererilor de plata</t>
  </si>
  <si>
    <t>IV. SUBVENŢII</t>
  </si>
  <si>
    <t>SUBVENŢII DE LA ALTE NIVELE ALE ADMINISTRAŢIEI PUBLICE</t>
  </si>
  <si>
    <t>42.02</t>
  </si>
  <si>
    <t>Subvenţii de la bugetul de stat</t>
  </si>
  <si>
    <t>A. De capital</t>
  </si>
  <si>
    <t>42.02.01</t>
  </si>
  <si>
    <t>42.02.05</t>
  </si>
  <si>
    <t>Planuri şi regulamente de urbanism</t>
  </si>
  <si>
    <t>42.02.06</t>
  </si>
  <si>
    <t>Străzi care se vor amenaja în perimetrele destinate construcţiilor de cvartale de locuinţe noi</t>
  </si>
  <si>
    <t>42.02.07</t>
  </si>
  <si>
    <t>Finanţarea studiilor de fezabilitate aferente proiectelor SAPARD</t>
  </si>
  <si>
    <t>42.02.14</t>
  </si>
  <si>
    <t>Finanţarea cheltuielilor de capital ale unitatilor de invatamânt preuniversitar</t>
  </si>
  <si>
    <t>42.02.16</t>
  </si>
  <si>
    <t>Subventii de la bugetul de stat catre bugetele locale pentru finantarea investitiilor in sanatate</t>
  </si>
  <si>
    <t>42.02.18</t>
  </si>
  <si>
    <t>Subventii din veniturile proprii ale Ministerului Sanatatii catre bugetele locale pentru finantarea investitiilor in sanatate</t>
  </si>
  <si>
    <t>B. Curente</t>
  </si>
  <si>
    <t>42.02.28</t>
  </si>
  <si>
    <t>Subvenţii primite din Fondul de Intervenţie</t>
  </si>
  <si>
    <t>42.02.29</t>
  </si>
  <si>
    <t>Finanţarea lucrărilor de cadastru imobiliar</t>
  </si>
  <si>
    <t>42.02.34</t>
  </si>
  <si>
    <t>Ajutor pentru incalzirea locuintei cu lemne</t>
  </si>
  <si>
    <t>42.02.41</t>
  </si>
  <si>
    <t>Subventii din bugetul de stat pentru sanatate</t>
  </si>
  <si>
    <t>42.02.65</t>
  </si>
  <si>
    <t>Subventii din bugetul de stat pentru finantarea Programului national  de dezvoltare locala</t>
  </si>
  <si>
    <t>42.02.69</t>
  </si>
  <si>
    <t>Subventii din bugetul de stat catre bugetele locale necesare sustinerii derularii proiectelor finantate din fonduri externe nerambursabile</t>
  </si>
  <si>
    <t>43.02</t>
  </si>
  <si>
    <t>Subvenţii de la alte administraţii</t>
  </si>
  <si>
    <t>43.02.34</t>
  </si>
  <si>
    <t>Sume alocate din bugetul ANCPI pentru finanatarea lucrarilor de inregistrare sistematica din cadrul programului National de cadastru si carte funciara</t>
  </si>
  <si>
    <t>43.02.04</t>
  </si>
  <si>
    <t>Subvenţii de la bugetul asigurărilor pentru şomaj către bugetele locale, pentru finanţarea programelor pentru ocuparea temporară a forţei de muncă</t>
  </si>
  <si>
    <t>43.02.08</t>
  </si>
  <si>
    <t>Subvenţii primite de la bugetele consiliilor locale şi judeţene pentru ajutoare în situaţii de extremă dificultate</t>
  </si>
  <si>
    <t>43.02.30</t>
  </si>
  <si>
    <t>Sume primite de la bugetul judetului ptr plata drepturilor de care beneficiaza copiii cu cerinte educationale speciale integrati in invatamantul de masa</t>
  </si>
  <si>
    <t>Sume primite de la UE/alti donatori</t>
  </si>
  <si>
    <t>48.02.02</t>
  </si>
  <si>
    <t>DIN CARE CREDITE BUGETARE DESTINATE STINGERII PLATILOR RESTANTE</t>
  </si>
  <si>
    <t xml:space="preserve"> </t>
  </si>
  <si>
    <t>TOTAL CHELTUIELI</t>
  </si>
  <si>
    <t>50.02</t>
  </si>
  <si>
    <t>Partea I-a SERVICII PUBLICE GENERALE</t>
  </si>
  <si>
    <t>51.02</t>
  </si>
  <si>
    <t>Autorităţi publice şi acţiuni externe</t>
  </si>
  <si>
    <t>51.02.01</t>
  </si>
  <si>
    <t>Autorităţi executive şi legislative</t>
  </si>
  <si>
    <t>51.02.01.03</t>
  </si>
  <si>
    <t>Autorităţi executive</t>
  </si>
  <si>
    <t>Cheltuieli de personal</t>
  </si>
  <si>
    <t>Alte cheltuieli</t>
  </si>
  <si>
    <t>Cheltuieli de capital</t>
  </si>
  <si>
    <t>54.02</t>
  </si>
  <si>
    <t>Alte servicii publice generale</t>
  </si>
  <si>
    <t>54.02.05</t>
  </si>
  <si>
    <t>Fond de rezervă bugetară la dispoziţia autorităţilor locale</t>
  </si>
  <si>
    <t>54.02.06</t>
  </si>
  <si>
    <t>Fond pentru garantarea împrumuturilor externe, contractate/garantate de stat</t>
  </si>
  <si>
    <t>54.02.07</t>
  </si>
  <si>
    <t>Fond pentru garantarea împrumuturilor externe, contractate/garantate de administraţiile publice locale</t>
  </si>
  <si>
    <t>54.02.10</t>
  </si>
  <si>
    <t>Servicii publice comunitare de evidenţă a persoanelor</t>
  </si>
  <si>
    <t>54.02.50</t>
  </si>
  <si>
    <t>55.02</t>
  </si>
  <si>
    <t>Tranzacţii privind datoria publică şi împrumuturi</t>
  </si>
  <si>
    <t>Bunuri si servicii</t>
  </si>
  <si>
    <t>Comisioane si alte costuri aferente imprumuturilor</t>
  </si>
  <si>
    <t>Dobânzi aferente datoriei publice interne</t>
  </si>
  <si>
    <t>56.02</t>
  </si>
  <si>
    <t>Transferuri cu caracter general între diferite nivele ale administraţiei</t>
  </si>
  <si>
    <t>56.02.06</t>
  </si>
  <si>
    <t>Transferuri din bugetele consiliilor judeţene pentru finanţarea centrelor pentru protecţia copilului</t>
  </si>
  <si>
    <t>56.02.09</t>
  </si>
  <si>
    <t>Transferuri din bugetele locale catre bugetul fondului de asigurari sociale de sanatate pentru beneficiarii de ajutor social</t>
  </si>
  <si>
    <t>59.02</t>
  </si>
  <si>
    <t>Partea a II-a APĂRARE, ORDINE PUBLICĂ ŞI SIGURANŢĂ NAŢIONALĂ</t>
  </si>
  <si>
    <t>60.02</t>
  </si>
  <si>
    <t>Apărare</t>
  </si>
  <si>
    <t>60.02.02</t>
  </si>
  <si>
    <t>Apărare naţională</t>
  </si>
  <si>
    <t>61.02</t>
  </si>
  <si>
    <t>Ordine publică şi siguranţă naţională</t>
  </si>
  <si>
    <t>61.02.03</t>
  </si>
  <si>
    <t>Ordine publică</t>
  </si>
  <si>
    <t>61.02.03.04</t>
  </si>
  <si>
    <t>Poliţie comunitară</t>
  </si>
  <si>
    <t>Asistenta sociala</t>
  </si>
  <si>
    <t>61.02.05</t>
  </si>
  <si>
    <t>Protecţie civilă şi protecţia contra incendiilor (protecţie civilă nonmilitară)</t>
  </si>
  <si>
    <t>Cheltuieli cu bunuri si servicii</t>
  </si>
  <si>
    <t>64.02</t>
  </si>
  <si>
    <t>Partea a III-a CHELTUIELI SOCIAL-CULTURALE</t>
  </si>
  <si>
    <t>65.02</t>
  </si>
  <si>
    <t>Învăţământ</t>
  </si>
  <si>
    <t>65.02.03</t>
  </si>
  <si>
    <t>Învăţământ preşcolar şi primar</t>
  </si>
  <si>
    <t>65.02.03.01</t>
  </si>
  <si>
    <t xml:space="preserve">Învăţământ preşcolar </t>
  </si>
  <si>
    <t>Cheltuieli bunuri si servicii</t>
  </si>
  <si>
    <t>65.02.03.02</t>
  </si>
  <si>
    <t>Învăţământ primar</t>
  </si>
  <si>
    <t xml:space="preserve">Burse </t>
  </si>
  <si>
    <t>Proiecte cu finantare din fonduri externe nerambursabile postaderare FSE</t>
  </si>
  <si>
    <t>65.02.04</t>
  </si>
  <si>
    <t>Învăţământ secundar</t>
  </si>
  <si>
    <t>65.02.04.01</t>
  </si>
  <si>
    <t>Învăţământ secundar inferior</t>
  </si>
  <si>
    <t>Asistenta sociala si transferuri intre institutii CES</t>
  </si>
  <si>
    <t xml:space="preserve">Cheltuieli de capital </t>
  </si>
  <si>
    <t>65.02.04.02</t>
  </si>
  <si>
    <t xml:space="preserve">Învăţământ secundar superior </t>
  </si>
  <si>
    <t>65.02.07</t>
  </si>
  <si>
    <t>Învăţământ nedefinibil prin nivel</t>
  </si>
  <si>
    <t>65.02.07.04</t>
  </si>
  <si>
    <t>Învăţământ special</t>
  </si>
  <si>
    <t>65.02.11</t>
  </si>
  <si>
    <t>Servicii auxiliare pentru educaţie</t>
  </si>
  <si>
    <t>65.02.11.03</t>
  </si>
  <si>
    <t>Internate şi cantine pentru elevi</t>
  </si>
  <si>
    <t>Alte servicii auxiliare</t>
  </si>
  <si>
    <t>65.02.50</t>
  </si>
  <si>
    <t>Alte cheltuieli în domeniul învăţământului</t>
  </si>
  <si>
    <t>66.02</t>
  </si>
  <si>
    <t>Sănătate</t>
  </si>
  <si>
    <t>66.02.06</t>
  </si>
  <si>
    <t>Servicii medicale în unităţi sanitare cu paturi</t>
  </si>
  <si>
    <t>66.02.06.01</t>
  </si>
  <si>
    <t>Spitale generale</t>
  </si>
  <si>
    <t>Plati efectuate in anii precedenti si recuperate in anul curent</t>
  </si>
  <si>
    <t>66.02.08</t>
  </si>
  <si>
    <t>Servicii de sanatate publica</t>
  </si>
  <si>
    <t>66.02.50</t>
  </si>
  <si>
    <t>Alte cheltuieli în domeniu sănătăţii</t>
  </si>
  <si>
    <t>66.02.50.50</t>
  </si>
  <si>
    <t>Alte instituţii şi acţiuni sanitare</t>
  </si>
  <si>
    <t>67.02</t>
  </si>
  <si>
    <t>Cultura, recreere şi religie</t>
  </si>
  <si>
    <t>67.02.03</t>
  </si>
  <si>
    <t>Servicii culturale</t>
  </si>
  <si>
    <t>67.02.03.02</t>
  </si>
  <si>
    <t>Biblioteci publice comunale, orăşeneşti, municipale</t>
  </si>
  <si>
    <t>67.02.03.03</t>
  </si>
  <si>
    <t>Muzee</t>
  </si>
  <si>
    <t>67.02.03.04</t>
  </si>
  <si>
    <t>Instituţii publice de spectacole şi concerte</t>
  </si>
  <si>
    <t>67.02.03.05</t>
  </si>
  <si>
    <t>Şcoli populare de artă şi meserii</t>
  </si>
  <si>
    <t>67.02.03.06</t>
  </si>
  <si>
    <t>Case de cultură</t>
  </si>
  <si>
    <t>67.02.03.07</t>
  </si>
  <si>
    <t>Cămine culturale</t>
  </si>
  <si>
    <t>67.02.03.08</t>
  </si>
  <si>
    <t>Centre pentru conservarea şi promovarea culturii tradiţionale</t>
  </si>
  <si>
    <t>67.02.03.12</t>
  </si>
  <si>
    <t>Consolidarea şi restaurarea monumentelor istorice</t>
  </si>
  <si>
    <t>67.02.03.30</t>
  </si>
  <si>
    <t>Alte servicii culturale</t>
  </si>
  <si>
    <t>67.02.05</t>
  </si>
  <si>
    <t>Servicii recreative şi sportive</t>
  </si>
  <si>
    <t>67.02.05.01</t>
  </si>
  <si>
    <t>Sport</t>
  </si>
  <si>
    <t>67.02.05.02</t>
  </si>
  <si>
    <t>Tineret</t>
  </si>
  <si>
    <t>67.02.05.03</t>
  </si>
  <si>
    <t>Întreţinere grădini publice, parcuri, zone verzi, baze sportive şi de agrement</t>
  </si>
  <si>
    <t>67.02.06</t>
  </si>
  <si>
    <t>Servicii religioase</t>
  </si>
  <si>
    <t>67.02.50</t>
  </si>
  <si>
    <t>Alte servicii în domeniile culturii, recreerii şi religiei</t>
  </si>
  <si>
    <t>68.02</t>
  </si>
  <si>
    <t>Asigurări şi asistenţă socială</t>
  </si>
  <si>
    <t>68.02.04</t>
  </si>
  <si>
    <t>Asistenţă acordată persoanelor în vârsta</t>
  </si>
  <si>
    <t>68.02.05</t>
  </si>
  <si>
    <t>Asistenţă socială în caz de boli şi invalidităţi</t>
  </si>
  <si>
    <t>68.02.05.02</t>
  </si>
  <si>
    <t>Asistenţă socială în caz de invaliditate</t>
  </si>
  <si>
    <t>68.02.06</t>
  </si>
  <si>
    <t>Asistenţă socială pentru familie şi copii</t>
  </si>
  <si>
    <t>68.02.10</t>
  </si>
  <si>
    <t>Ajutoare pentru incalzirea locuintei cu lemne</t>
  </si>
  <si>
    <t>68.02.11</t>
  </si>
  <si>
    <t>Creşe</t>
  </si>
  <si>
    <t>68.02.15</t>
  </si>
  <si>
    <t>Prevenirea excluderii sociale</t>
  </si>
  <si>
    <t>68.02.15.01</t>
  </si>
  <si>
    <t>Ajutor social</t>
  </si>
  <si>
    <t>68.02.15.02</t>
  </si>
  <si>
    <t>Cantine de ajutor social</t>
  </si>
  <si>
    <t>68.02.50</t>
  </si>
  <si>
    <t>Alte cheltuieli în domeniul asigurărilor şi asistenţei sociale</t>
  </si>
  <si>
    <t>69.02</t>
  </si>
  <si>
    <t>Partea a IV-a SERVICII ŞI DEZVOLTARE PUBLICĂ, LOCUINŢE, MEDIU ŞI APE</t>
  </si>
  <si>
    <t>70.02</t>
  </si>
  <si>
    <t>Locuinţe, servicii şi dezvoltare publică</t>
  </si>
  <si>
    <t>70.02.03</t>
  </si>
  <si>
    <t>Locuinţe</t>
  </si>
  <si>
    <t>70.02.03.01</t>
  </si>
  <si>
    <t>Dezvoltarea sistemului de locuinţe</t>
  </si>
  <si>
    <t>70.02.03.30</t>
  </si>
  <si>
    <t>Alte cheltuieli în domeniul locuinţelor</t>
  </si>
  <si>
    <t>70.02.05</t>
  </si>
  <si>
    <t>Alimentare cu apă şi amenajări hidrotehnice</t>
  </si>
  <si>
    <t>70.02.05.01</t>
  </si>
  <si>
    <t>Alimentare cu apă</t>
  </si>
  <si>
    <t>70.02.05.02</t>
  </si>
  <si>
    <t>Amenajări hidrotehnice</t>
  </si>
  <si>
    <t>70.02.06</t>
  </si>
  <si>
    <t>Iluminat public şi electrificări rurale</t>
  </si>
  <si>
    <t>70.02.50</t>
  </si>
  <si>
    <t>74.02</t>
  </si>
  <si>
    <t>Protecţia mediului</t>
  </si>
  <si>
    <t>74.02.05</t>
  </si>
  <si>
    <t>Salubritate şi gestiunea deşeurilor</t>
  </si>
  <si>
    <t>74.02.05.01</t>
  </si>
  <si>
    <t>Salubritate</t>
  </si>
  <si>
    <t>74.02.05.02</t>
  </si>
  <si>
    <t>Colectarea, tratarea şi distrugerea deşeurilor</t>
  </si>
  <si>
    <t>Rambursari de credite interne</t>
  </si>
  <si>
    <t>74.02.06</t>
  </si>
  <si>
    <t>Canalizarea şi tratarea apelor reziduale</t>
  </si>
  <si>
    <t>79.02</t>
  </si>
  <si>
    <t>Partea a V-a ACŢIUNI ECONOMICE</t>
  </si>
  <si>
    <t>80.02</t>
  </si>
  <si>
    <t>Acţiuni generale economice, comerciale şi de muncă</t>
  </si>
  <si>
    <t>80.02.01</t>
  </si>
  <si>
    <t>Acţiuni generale economice şi comerciale</t>
  </si>
  <si>
    <t>80.02.01.06</t>
  </si>
  <si>
    <t>Prevenire şi combatere inundaţii şi gheţuri</t>
  </si>
  <si>
    <t>80.02.01.09</t>
  </si>
  <si>
    <t>Stimulare întreprinderi mici şi mijlocii</t>
  </si>
  <si>
    <t>80.02.01.10</t>
  </si>
  <si>
    <t>Programe de dezvoltare regională şi socială</t>
  </si>
  <si>
    <t>80.02.01.30</t>
  </si>
  <si>
    <t>Alte cheltuieli pentru acţiuni generale economice şi comerciale</t>
  </si>
  <si>
    <t>81.02</t>
  </si>
  <si>
    <t>Combustibili şi energie</t>
  </si>
  <si>
    <t>81.02.06</t>
  </si>
  <si>
    <t>Energie termică</t>
  </si>
  <si>
    <t>81.02.85</t>
  </si>
  <si>
    <t>Plati efect. In anii precedenti si recuperate in anul curent</t>
  </si>
  <si>
    <t>81.02.50</t>
  </si>
  <si>
    <t>Alte cheltuieli privind combustibili şi energia</t>
  </si>
  <si>
    <t>83.02</t>
  </si>
  <si>
    <t>Agricultură, silvicultură, piscicultură şi vânătoare</t>
  </si>
  <si>
    <t>83.02.03</t>
  </si>
  <si>
    <t>Agricultura</t>
  </si>
  <si>
    <t>83.02.03.03</t>
  </si>
  <si>
    <t>Protecţia plantelor şi carantina fitosanitară</t>
  </si>
  <si>
    <t>83.02.03.30</t>
  </si>
  <si>
    <t>Alte cheltuieli în domeniul agriculturii</t>
  </si>
  <si>
    <t>84.02</t>
  </si>
  <si>
    <t>Transporturi</t>
  </si>
  <si>
    <t>84.02.03</t>
  </si>
  <si>
    <t>Transport rutier</t>
  </si>
  <si>
    <t>84.02.03.01</t>
  </si>
  <si>
    <t>Drumuri şi poduri ( cheltuieli cu bunuri si servicii si de capital )</t>
  </si>
  <si>
    <t>84.02.03.02</t>
  </si>
  <si>
    <t>Transport în comun</t>
  </si>
  <si>
    <t>84.02.03.03</t>
  </si>
  <si>
    <t>Străzi</t>
  </si>
  <si>
    <t>Proiecte cu funantare din fonduri externe nerambursabile postaderare</t>
  </si>
  <si>
    <t>84.02.06</t>
  </si>
  <si>
    <t>Transport aerian</t>
  </si>
  <si>
    <t>84.02.06.02</t>
  </si>
  <si>
    <t>Aviaţia civilă</t>
  </si>
  <si>
    <t>84.02.50</t>
  </si>
  <si>
    <t>Alte cheltuieli în domeniul transporturilor</t>
  </si>
  <si>
    <t>87.02</t>
  </si>
  <si>
    <t>Alte acţiuni economice</t>
  </si>
  <si>
    <t>87.02.01</t>
  </si>
  <si>
    <t>Fondul Român de Dezvoltare Socială</t>
  </si>
  <si>
    <t>87.02.03</t>
  </si>
  <si>
    <t>Zone libere</t>
  </si>
  <si>
    <t>87.02.04</t>
  </si>
  <si>
    <t>Turism</t>
  </si>
  <si>
    <t>87.02.05</t>
  </si>
  <si>
    <t>Proiecte de dezvoltare multifuncţionale</t>
  </si>
  <si>
    <t>87.02.50</t>
  </si>
  <si>
    <t>96.02</t>
  </si>
  <si>
    <t>Partea a VII-a REZERVE, EXCEDENT/DEFICIT</t>
  </si>
  <si>
    <t>97.02</t>
  </si>
  <si>
    <t>Rezerve</t>
  </si>
  <si>
    <t>98.02</t>
  </si>
  <si>
    <t>Excedent</t>
  </si>
  <si>
    <t>99.02</t>
  </si>
  <si>
    <t>48.02</t>
  </si>
  <si>
    <t>Fond social european</t>
  </si>
  <si>
    <t>48.02.01</t>
  </si>
  <si>
    <t>Fond european de dezvoltare regională</t>
  </si>
  <si>
    <t>48.02.01.01</t>
  </si>
  <si>
    <t>Sume primite in contul platilor efectuate in anul curent</t>
  </si>
  <si>
    <t>48.02.02.02</t>
  </si>
  <si>
    <t>Sume primite in contul platilor efectuate in anii anteriori</t>
  </si>
  <si>
    <t>48.02.02.03</t>
  </si>
  <si>
    <t>Prefinanțare</t>
  </si>
  <si>
    <t>48.02.02.01</t>
  </si>
  <si>
    <t>48.02.01.02</t>
  </si>
  <si>
    <t>48.02.01.03</t>
  </si>
  <si>
    <t xml:space="preserve">Prefinantare </t>
  </si>
  <si>
    <t>66.85</t>
  </si>
  <si>
    <t>Proiecte cu finanțare din fonduri externe nerambursabile aferente anilor 2014-2020</t>
  </si>
  <si>
    <t>Alte servicii în domeniile locuinţelor, serviciilor şi dezvoltării comunale si gaze naturale</t>
  </si>
  <si>
    <t>Subvenție diferență de preț energie termică</t>
  </si>
  <si>
    <t>Rambursări de credite</t>
  </si>
  <si>
    <t>Cote defalcate din impozitul pe venit (63 % )</t>
  </si>
  <si>
    <t>Sume la dispozitia Consiliului Judetean (cota 6% )</t>
  </si>
  <si>
    <t>42.02.82</t>
  </si>
  <si>
    <t>Sume alocate pentru stimulentul de risc</t>
  </si>
  <si>
    <t>Subventii de la bugetul de stat pentru decontarea cheltuielilor pentru carantina</t>
  </si>
  <si>
    <t>42.02.80</t>
  </si>
  <si>
    <t xml:space="preserve">Cheltuieli de capital  </t>
  </si>
  <si>
    <t>Proiecte cu finatare nerambursabila</t>
  </si>
  <si>
    <t>Subventii pentru compensarea cresterilor neprevizionate ale preturilor la combustibili</t>
  </si>
  <si>
    <t>42.02.32</t>
  </si>
  <si>
    <t>81.02.06.40</t>
  </si>
  <si>
    <t>,</t>
  </si>
  <si>
    <t>Deficit</t>
  </si>
  <si>
    <t>Cheltuieli cu bunurile si serviciile</t>
  </si>
  <si>
    <t>30.02.05.30</t>
  </si>
  <si>
    <t>30.02.05.01</t>
  </si>
  <si>
    <t>Redevențe miniere</t>
  </si>
  <si>
    <t>42.02.01.01</t>
  </si>
  <si>
    <t>42.02.01.02</t>
  </si>
  <si>
    <t>Sume alocate de la bugetul de stat pentru Programul Termoficare</t>
  </si>
  <si>
    <t>Retehnologizarea centralelor termice şi electrice de termoficare din care:</t>
  </si>
  <si>
    <t>Sume alocate pentru Programul Termoficare din sumele obtinute din viarea certificatelor de emisii de gaze cu efect de sera</t>
  </si>
  <si>
    <t>65.02.11.30.57.02.05</t>
  </si>
  <si>
    <t>Buget 2023</t>
  </si>
  <si>
    <t>FLORIN CAZACU</t>
  </si>
  <si>
    <t>BUGET 2023</t>
  </si>
  <si>
    <t xml:space="preserve">Proiecte cu finantare nerambursabila(titlul 58)  </t>
  </si>
  <si>
    <t xml:space="preserve">Proiecte cu finantare nerambursabila(titlul 58) </t>
  </si>
  <si>
    <t>37.02.03</t>
  </si>
  <si>
    <t>37.02.04</t>
  </si>
  <si>
    <t>Vărsăminte din secțiunea de funcționare în secțiunea de dezvoltare</t>
  </si>
  <si>
    <t>Plăți efectuate în anul precedent și recuperate în anul curent</t>
  </si>
  <si>
    <t>Cheltuieli cu bunuri și servicii</t>
  </si>
  <si>
    <t>Asistenta soc. CES</t>
  </si>
  <si>
    <t>Transferuri între unități ale administrației publice</t>
  </si>
  <si>
    <t>Asistență socială</t>
  </si>
  <si>
    <t>Proiecte cu finantare nerambursabila</t>
  </si>
  <si>
    <t>70.02.07</t>
  </si>
  <si>
    <t>Alimentgare cu gaze naturale în localități</t>
  </si>
  <si>
    <t>Proiecte cu finanțare nerambursabilă</t>
  </si>
  <si>
    <t>51.01.03.10</t>
  </si>
  <si>
    <t>51.01.03.20</t>
  </si>
  <si>
    <t>51.01.03.59</t>
  </si>
  <si>
    <t>51.01.03.71</t>
  </si>
  <si>
    <t>51.01.03.58</t>
  </si>
  <si>
    <t>51.01.03.85</t>
  </si>
  <si>
    <t>54.10.00.10</t>
  </si>
  <si>
    <t>54.10.00.20</t>
  </si>
  <si>
    <t>54.10.00.71</t>
  </si>
  <si>
    <t>55.02.20</t>
  </si>
  <si>
    <t>55.02.30</t>
  </si>
  <si>
    <t>61.02.03.04.10</t>
  </si>
  <si>
    <t>61.02.03.04.20</t>
  </si>
  <si>
    <t>61.02.03.04.71</t>
  </si>
  <si>
    <t>61.02.05.20</t>
  </si>
  <si>
    <t>61.02.05.71</t>
  </si>
  <si>
    <t>65.02.03.01.20</t>
  </si>
  <si>
    <t>65.02.03.01.57</t>
  </si>
  <si>
    <t>65.02.03.01.58</t>
  </si>
  <si>
    <t>65.02.03.01.71</t>
  </si>
  <si>
    <t>65.02.03.02.10</t>
  </si>
  <si>
    <t>65.02.03.02.20</t>
  </si>
  <si>
    <t>65.02.03.02.59</t>
  </si>
  <si>
    <t>65.02.03.02.58</t>
  </si>
  <si>
    <t>65.02.03.02.71</t>
  </si>
  <si>
    <t>65.02.04.01.20</t>
  </si>
  <si>
    <t>65.02.04.01.57</t>
  </si>
  <si>
    <t>65.02.04.01.59</t>
  </si>
  <si>
    <t>65.02.04.01.58</t>
  </si>
  <si>
    <t>65.02.04.01.71</t>
  </si>
  <si>
    <t>65.02.04.02.10</t>
  </si>
  <si>
    <t>65.02.04.02.20</t>
  </si>
  <si>
    <t>65.02.04.02.59</t>
  </si>
  <si>
    <t>65.02.04.02.57</t>
  </si>
  <si>
    <t>65.02.04.02.71</t>
  </si>
  <si>
    <t xml:space="preserve"> Proiecte cu finanțare nerambursabilă</t>
  </si>
  <si>
    <t>66.02.06.01.20</t>
  </si>
  <si>
    <t>66.02.06.01.51</t>
  </si>
  <si>
    <t>66.02.06.01.58</t>
  </si>
  <si>
    <t>66.02.06.01.71</t>
  </si>
  <si>
    <t>66.02.08.10</t>
  </si>
  <si>
    <t>66.02.08.20</t>
  </si>
  <si>
    <t>66.02.50.50.59</t>
  </si>
  <si>
    <t>67.02.03.02.10</t>
  </si>
  <si>
    <t>67.02.03.02.20</t>
  </si>
  <si>
    <t>67.02.03.02.57</t>
  </si>
  <si>
    <t>67.02.03.02.71</t>
  </si>
  <si>
    <t>67.02.03.06.10</t>
  </si>
  <si>
    <t>67.02.03.06.20</t>
  </si>
  <si>
    <t>67.02.03.06.57</t>
  </si>
  <si>
    <t>67.02.03.06.71</t>
  </si>
  <si>
    <t>67.02.03.07.20</t>
  </si>
  <si>
    <t>67.02.03.07.71</t>
  </si>
  <si>
    <t>67.02.03.08.58</t>
  </si>
  <si>
    <t>67.02.03.08.71</t>
  </si>
  <si>
    <t>67.02.03.12.71</t>
  </si>
  <si>
    <t>67.02.03.30.59</t>
  </si>
  <si>
    <t>67.02.05.01.59</t>
  </si>
  <si>
    <t>67.02.05.03.20</t>
  </si>
  <si>
    <t>67.02.05.03.71</t>
  </si>
  <si>
    <t>67.02.06.59</t>
  </si>
  <si>
    <t>67.02.06.71</t>
  </si>
  <si>
    <t>67.02.50.10</t>
  </si>
  <si>
    <t>67.02.50.20</t>
  </si>
  <si>
    <t>67.02.50.71</t>
  </si>
  <si>
    <t>68.02.05.02.10</t>
  </si>
  <si>
    <t>68.02.05.02.57</t>
  </si>
  <si>
    <t>68.02.11.10</t>
  </si>
  <si>
    <t>68.02.11.20</t>
  </si>
  <si>
    <t>68.02.11.57</t>
  </si>
  <si>
    <t>68.02.15.01.57</t>
  </si>
  <si>
    <t>68.02.15.02.10</t>
  </si>
  <si>
    <t>68.02.15.02.20</t>
  </si>
  <si>
    <t>68.02.15.02.57</t>
  </si>
  <si>
    <t>68.02.15.02.71</t>
  </si>
  <si>
    <t>68.02.50.10</t>
  </si>
  <si>
    <t>68.02.50.20</t>
  </si>
  <si>
    <t>70.02.03.01.20</t>
  </si>
  <si>
    <t>70.02.03.01.58</t>
  </si>
  <si>
    <t>70.02.03.01.71</t>
  </si>
  <si>
    <t>70.02.05.01.20</t>
  </si>
  <si>
    <t>70.02.05.01.71</t>
  </si>
  <si>
    <t>70.02.06.20</t>
  </si>
  <si>
    <t>70.02.06.71</t>
  </si>
  <si>
    <t>70.02.07.58</t>
  </si>
  <si>
    <t>70.02.07.71</t>
  </si>
  <si>
    <t>70.02.50.10</t>
  </si>
  <si>
    <t>70.02.50.20</t>
  </si>
  <si>
    <t>70.02.50.71</t>
  </si>
  <si>
    <t>74.02.05.01.20</t>
  </si>
  <si>
    <t>74.02.05.02.71</t>
  </si>
  <si>
    <t>74.02.05.02.81</t>
  </si>
  <si>
    <t>74.02.06.20</t>
  </si>
  <si>
    <t>74.02.06.81</t>
  </si>
  <si>
    <t>74.02.06.71</t>
  </si>
  <si>
    <t>80.02.01.06.20</t>
  </si>
  <si>
    <t>81.02.06.81</t>
  </si>
  <si>
    <t>81.02.50.71</t>
  </si>
  <si>
    <t>84.02.03.01.20</t>
  </si>
  <si>
    <t>84.02.03.01.71</t>
  </si>
  <si>
    <t>84.02.03.03.20</t>
  </si>
  <si>
    <t>84.02.03.03.58</t>
  </si>
  <si>
    <t>84.02.03.03.71</t>
  </si>
  <si>
    <t>87.02.04.20</t>
  </si>
  <si>
    <t>87.02.04.71</t>
  </si>
  <si>
    <t>51.01.03.55</t>
  </si>
  <si>
    <t>Alte transferuri</t>
  </si>
  <si>
    <t>70.02.06.58</t>
  </si>
  <si>
    <t>84.02.50.20</t>
  </si>
  <si>
    <t>Buget rectificat 2023</t>
  </si>
  <si>
    <t>70.02.50.85</t>
  </si>
  <si>
    <t>58.02</t>
  </si>
  <si>
    <t>42.02.66</t>
  </si>
  <si>
    <t>Subvenții de la bugetul de stat alocate conf.contractelor incheiate cu direcțiile de sănătate publică</t>
  </si>
  <si>
    <t>Taxe speciale</t>
  </si>
  <si>
    <t>04.02.05</t>
  </si>
  <si>
    <t>46.02</t>
  </si>
  <si>
    <t>Alte sume primite de la UE</t>
  </si>
  <si>
    <t>Alte sume primite din fonduri de la Uniunea Europeana pentru programele operationale finantate en cadrul obiectivului convergenta</t>
  </si>
  <si>
    <t>Alte sume primite din fonduri de la UE pentru programele operationale finantate din cadrul financiar 2014-2020</t>
  </si>
  <si>
    <t>Alte sume primite din fonduri europene ?contul cheltuielilor devenite eligibile aferente PNRR</t>
  </si>
  <si>
    <t>46.02.03</t>
  </si>
  <si>
    <t>46.02.04</t>
  </si>
  <si>
    <t>46.02.05</t>
  </si>
  <si>
    <t>65.02.04.02.58,56</t>
  </si>
  <si>
    <t xml:space="preserve">                                             Anexa nr.1 la Proiectul de Hotãrâre nr.                     /2023</t>
  </si>
  <si>
    <t>INIȚIATOR</t>
  </si>
  <si>
    <t>PRIMAR</t>
  </si>
  <si>
    <t xml:space="preserve">                                                                                               Anexa nr.2  la Proiectul de Hotãrâre nr.                   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</si>
</sst>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1"/>
    </font>
    <font>
      <b/>
      <sz val="10"/>
      <name val="Times New Roman"/>
      <family val="1"/>
      <charset val="238"/>
    </font>
    <font>
      <sz val="11"/>
      <name val="Times New Roman"/>
      <family val="1"/>
      <charset val="1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top" wrapText="1"/>
    </xf>
    <xf numFmtId="4" fontId="1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49" fontId="2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right" vertical="top" wrapText="1"/>
    </xf>
    <xf numFmtId="4" fontId="9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vertical="top"/>
    </xf>
    <xf numFmtId="4" fontId="7" fillId="0" borderId="0" xfId="0" applyNumberFormat="1" applyFont="1" applyAlignment="1">
      <alignment vertical="top"/>
    </xf>
    <xf numFmtId="4" fontId="13" fillId="0" borderId="1" xfId="0" applyNumberFormat="1" applyFont="1" applyBorder="1" applyAlignment="1">
      <alignment vertical="top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4" fillId="0" borderId="0" xfId="0" applyFont="1" applyAlignment="1">
      <alignment wrapText="1"/>
    </xf>
    <xf numFmtId="4" fontId="15" fillId="0" borderId="1" xfId="0" applyNumberFormat="1" applyFont="1" applyBorder="1" applyAlignment="1">
      <alignment vertical="top"/>
    </xf>
    <xf numFmtId="0" fontId="2" fillId="0" borderId="0" xfId="0" applyFont="1" applyAlignment="1">
      <alignment horizontal="center" vertical="top" wrapText="1"/>
    </xf>
    <xf numFmtId="4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4" fontId="8" fillId="0" borderId="2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4" fillId="0" borderId="0" xfId="0" applyFont="1"/>
    <xf numFmtId="14" fontId="1" fillId="0" borderId="1" xfId="0" applyNumberFormat="1" applyFont="1" applyBorder="1" applyAlignment="1">
      <alignment vertical="top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top"/>
    </xf>
    <xf numFmtId="4" fontId="8" fillId="0" borderId="0" xfId="0" applyNumberFormat="1" applyFont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51"/>
  <sheetViews>
    <sheetView tabSelected="1" topLeftCell="A223" zoomScale="110" zoomScaleNormal="110" workbookViewId="0">
      <selection sqref="A1:F239"/>
    </sheetView>
  </sheetViews>
  <sheetFormatPr defaultRowHeight="15" outlineLevelCol="1" x14ac:dyDescent="0.25"/>
  <cols>
    <col min="1" max="1" width="15.7109375" style="26" customWidth="1"/>
    <col min="2" max="2" width="34.85546875" style="27" customWidth="1"/>
    <col min="3" max="3" width="12.28515625" style="28" customWidth="1"/>
    <col min="4" max="4" width="12.28515625" style="29" customWidth="1"/>
    <col min="5" max="5" width="10.5703125" style="28" customWidth="1" outlineLevel="1"/>
    <col min="6" max="6" width="10.140625" style="28" customWidth="1" outlineLevel="1"/>
    <col min="7" max="18" width="9.140625" style="26" customWidth="1"/>
    <col min="19" max="19" width="9.42578125" style="26" customWidth="1"/>
    <col min="20" max="1025" width="9.140625" style="26" customWidth="1"/>
  </cols>
  <sheetData>
    <row r="1" spans="1:8" ht="18.75" x14ac:dyDescent="0.25">
      <c r="B1" s="30"/>
      <c r="D1" s="31" t="s">
        <v>655</v>
      </c>
    </row>
    <row r="2" spans="1:8" ht="9" customHeight="1" x14ac:dyDescent="0.25">
      <c r="B2" s="30"/>
      <c r="D2" s="32" t="s">
        <v>498</v>
      </c>
    </row>
    <row r="3" spans="1:8" ht="15.75" customHeight="1" x14ac:dyDescent="0.25">
      <c r="A3" s="65" t="s">
        <v>1</v>
      </c>
      <c r="B3" s="65" t="s">
        <v>2</v>
      </c>
      <c r="C3" s="66" t="s">
        <v>510</v>
      </c>
      <c r="D3" s="66"/>
      <c r="E3" s="62" t="s">
        <v>3</v>
      </c>
      <c r="F3" s="62" t="s">
        <v>636</v>
      </c>
    </row>
    <row r="4" spans="1:8" s="8" customFormat="1" ht="98.25" customHeight="1" x14ac:dyDescent="0.25">
      <c r="A4" s="65"/>
      <c r="B4" s="65"/>
      <c r="C4" s="33" t="s">
        <v>512</v>
      </c>
      <c r="D4" s="33" t="s">
        <v>220</v>
      </c>
      <c r="E4" s="62"/>
      <c r="F4" s="62"/>
      <c r="G4" s="8" t="s">
        <v>221</v>
      </c>
    </row>
    <row r="5" spans="1:8" s="37" customFormat="1" ht="14.25" x14ac:dyDescent="0.25">
      <c r="A5" s="34"/>
      <c r="B5" s="35" t="s">
        <v>222</v>
      </c>
      <c r="C5" s="36">
        <f>_50.02+_59.02+_64.02+_69.02+_79.02+_96.02</f>
        <v>53312.84</v>
      </c>
      <c r="D5" s="36">
        <f>_50.02+_59.02+_64.02+_69.02+_79.02+_96.02</f>
        <v>609.77</v>
      </c>
      <c r="E5" s="36">
        <f>_50.02+_59.02+_64.02+_69.02+_79.02+_96.02</f>
        <v>1909.85</v>
      </c>
      <c r="F5" s="36">
        <f t="shared" ref="F5:F38" si="0">C5+E5</f>
        <v>55222.689999999995</v>
      </c>
    </row>
    <row r="6" spans="1:8" s="37" customFormat="1" ht="28.5" x14ac:dyDescent="0.25">
      <c r="A6" s="34" t="s">
        <v>223</v>
      </c>
      <c r="B6" s="35" t="s">
        <v>224</v>
      </c>
      <c r="C6" s="36">
        <f>_51.02+_54.02+_55.02+_56.02</f>
        <v>9323.6200000000008</v>
      </c>
      <c r="D6" s="36">
        <f>_51.02+_54.02+_55.02+_56.02</f>
        <v>136.72</v>
      </c>
      <c r="E6" s="36">
        <f>_51.02+_54.02+_55.02+_56.02</f>
        <v>-229.58</v>
      </c>
      <c r="F6" s="36">
        <f t="shared" si="0"/>
        <v>9094.0400000000009</v>
      </c>
      <c r="H6" s="38"/>
    </row>
    <row r="7" spans="1:8" s="37" customFormat="1" ht="14.25" x14ac:dyDescent="0.25">
      <c r="A7" s="34" t="s">
        <v>225</v>
      </c>
      <c r="B7" s="35" t="s">
        <v>226</v>
      </c>
      <c r="C7" s="36">
        <f>C8</f>
        <v>8733.6200000000008</v>
      </c>
      <c r="D7" s="36">
        <f>_51.02.01</f>
        <v>136.72</v>
      </c>
      <c r="E7" s="36">
        <f>_51.02.01</f>
        <v>-229.58</v>
      </c>
      <c r="F7" s="36">
        <f t="shared" si="0"/>
        <v>8504.0400000000009</v>
      </c>
    </row>
    <row r="8" spans="1:8" x14ac:dyDescent="0.25">
      <c r="A8" s="39" t="s">
        <v>227</v>
      </c>
      <c r="B8" s="40" t="s">
        <v>228</v>
      </c>
      <c r="C8" s="41">
        <f>_51.02.01.03</f>
        <v>8733.6200000000008</v>
      </c>
      <c r="D8" s="41">
        <f>_51.02.01.03</f>
        <v>136.72</v>
      </c>
      <c r="E8" s="41">
        <f>_51.02.01.03</f>
        <v>-229.58</v>
      </c>
      <c r="F8" s="41">
        <f t="shared" si="0"/>
        <v>8504.0400000000009</v>
      </c>
    </row>
    <row r="9" spans="1:8" x14ac:dyDescent="0.25">
      <c r="A9" s="39" t="s">
        <v>229</v>
      </c>
      <c r="B9" s="40" t="s">
        <v>230</v>
      </c>
      <c r="C9" s="41">
        <f>SUM(C10:C16)</f>
        <v>8733.6200000000008</v>
      </c>
      <c r="D9" s="41">
        <f>SUM(D10:D16)</f>
        <v>136.72</v>
      </c>
      <c r="E9" s="41">
        <f>SUM(E10:E15)</f>
        <v>-229.58</v>
      </c>
      <c r="F9" s="41">
        <f t="shared" si="0"/>
        <v>8504.0400000000009</v>
      </c>
    </row>
    <row r="10" spans="1:8" x14ac:dyDescent="0.25">
      <c r="A10" s="39" t="s">
        <v>527</v>
      </c>
      <c r="B10" s="40" t="s">
        <v>231</v>
      </c>
      <c r="C10" s="41">
        <v>5750</v>
      </c>
      <c r="D10" s="41"/>
      <c r="E10" s="41"/>
      <c r="F10" s="41">
        <f t="shared" si="0"/>
        <v>5750</v>
      </c>
    </row>
    <row r="11" spans="1:8" x14ac:dyDescent="0.25">
      <c r="A11" s="39" t="s">
        <v>528</v>
      </c>
      <c r="B11" s="40" t="s">
        <v>519</v>
      </c>
      <c r="C11" s="41">
        <v>2023.34</v>
      </c>
      <c r="D11" s="41">
        <v>136.72</v>
      </c>
      <c r="E11" s="41"/>
      <c r="F11" s="41">
        <f t="shared" si="0"/>
        <v>2023.34</v>
      </c>
    </row>
    <row r="12" spans="1:8" x14ac:dyDescent="0.25">
      <c r="A12" s="39" t="s">
        <v>632</v>
      </c>
      <c r="B12" s="40" t="s">
        <v>633</v>
      </c>
      <c r="C12" s="41">
        <v>25</v>
      </c>
      <c r="D12" s="41"/>
      <c r="E12" s="41"/>
      <c r="F12" s="41"/>
    </row>
    <row r="13" spans="1:8" x14ac:dyDescent="0.25">
      <c r="A13" s="39" t="s">
        <v>529</v>
      </c>
      <c r="B13" s="40" t="s">
        <v>232</v>
      </c>
      <c r="C13" s="41">
        <v>100</v>
      </c>
      <c r="D13" s="41">
        <v>0</v>
      </c>
      <c r="E13" s="41"/>
      <c r="F13" s="41">
        <f t="shared" si="0"/>
        <v>100</v>
      </c>
    </row>
    <row r="14" spans="1:8" x14ac:dyDescent="0.25">
      <c r="A14" s="39" t="s">
        <v>530</v>
      </c>
      <c r="B14" s="40" t="s">
        <v>493</v>
      </c>
      <c r="C14" s="41">
        <v>442.13</v>
      </c>
      <c r="D14" s="41"/>
      <c r="E14" s="41">
        <v>-229.58</v>
      </c>
      <c r="F14" s="41">
        <f t="shared" si="0"/>
        <v>212.54999999999998</v>
      </c>
      <c r="H14" s="42"/>
    </row>
    <row r="15" spans="1:8" x14ac:dyDescent="0.25">
      <c r="A15" s="39" t="s">
        <v>531</v>
      </c>
      <c r="B15" s="40" t="s">
        <v>494</v>
      </c>
      <c r="C15" s="41">
        <v>394.61</v>
      </c>
      <c r="D15" s="41"/>
      <c r="E15" s="41"/>
      <c r="F15" s="41">
        <f t="shared" si="0"/>
        <v>394.61</v>
      </c>
    </row>
    <row r="16" spans="1:8" ht="30" x14ac:dyDescent="0.25">
      <c r="A16" s="39" t="s">
        <v>532</v>
      </c>
      <c r="B16" s="40" t="s">
        <v>518</v>
      </c>
      <c r="C16" s="41">
        <v>-1.46</v>
      </c>
      <c r="D16" s="41"/>
      <c r="E16" s="41"/>
      <c r="F16" s="41">
        <f t="shared" si="0"/>
        <v>-1.46</v>
      </c>
    </row>
    <row r="17" spans="1:6" s="37" customFormat="1" ht="14.25" x14ac:dyDescent="0.25">
      <c r="A17" s="34" t="s">
        <v>234</v>
      </c>
      <c r="B17" s="35" t="s">
        <v>235</v>
      </c>
      <c r="C17" s="36">
        <f>_54.02.05+_54.02.06+_54.02.07+_54.02.10+_54.02.50</f>
        <v>555</v>
      </c>
      <c r="D17" s="36">
        <f>_54.02.05+_54.02.06+_54.02.07+_54.02.10+_54.02.50</f>
        <v>0</v>
      </c>
      <c r="E17" s="36">
        <f>_54.02.05+_54.02.06+_54.02.07+_54.02.10+_54.02.50</f>
        <v>0</v>
      </c>
      <c r="F17" s="36">
        <f>_54.02.05+_54.02.06+_54.02.07+_54.02.10+_54.02.50</f>
        <v>555</v>
      </c>
    </row>
    <row r="18" spans="1:6" ht="30" x14ac:dyDescent="0.25">
      <c r="A18" s="39" t="s">
        <v>236</v>
      </c>
      <c r="B18" s="40" t="s">
        <v>237</v>
      </c>
      <c r="C18" s="41">
        <v>50</v>
      </c>
      <c r="D18" s="41">
        <v>0</v>
      </c>
      <c r="E18" s="41"/>
      <c r="F18" s="41">
        <f t="shared" si="0"/>
        <v>50</v>
      </c>
    </row>
    <row r="19" spans="1:6" ht="30" x14ac:dyDescent="0.25">
      <c r="A19" s="39" t="s">
        <v>238</v>
      </c>
      <c r="B19" s="40" t="s">
        <v>239</v>
      </c>
      <c r="C19" s="41">
        <v>0</v>
      </c>
      <c r="D19" s="41"/>
      <c r="E19" s="41"/>
      <c r="F19" s="41">
        <f t="shared" si="0"/>
        <v>0</v>
      </c>
    </row>
    <row r="20" spans="1:6" ht="45" x14ac:dyDescent="0.25">
      <c r="A20" s="39" t="s">
        <v>240</v>
      </c>
      <c r="B20" s="40" t="s">
        <v>241</v>
      </c>
      <c r="C20" s="41">
        <v>0</v>
      </c>
      <c r="D20" s="41"/>
      <c r="E20" s="41"/>
      <c r="F20" s="41">
        <f t="shared" si="0"/>
        <v>0</v>
      </c>
    </row>
    <row r="21" spans="1:6" ht="30" x14ac:dyDescent="0.25">
      <c r="A21" s="39" t="s">
        <v>242</v>
      </c>
      <c r="B21" s="40" t="s">
        <v>243</v>
      </c>
      <c r="C21" s="41">
        <f>SUM(C22:C24)</f>
        <v>505</v>
      </c>
      <c r="D21" s="41">
        <f>SUM(D22:D24)</f>
        <v>0</v>
      </c>
      <c r="E21" s="41">
        <f>SUM(E22:E24)</f>
        <v>0</v>
      </c>
      <c r="F21" s="41">
        <f t="shared" si="0"/>
        <v>505</v>
      </c>
    </row>
    <row r="22" spans="1:6" x14ac:dyDescent="0.25">
      <c r="A22" s="39" t="s">
        <v>533</v>
      </c>
      <c r="B22" s="40" t="s">
        <v>231</v>
      </c>
      <c r="C22" s="41">
        <v>480</v>
      </c>
      <c r="D22" s="41"/>
      <c r="E22" s="41"/>
      <c r="F22" s="41">
        <f t="shared" si="0"/>
        <v>480</v>
      </c>
    </row>
    <row r="23" spans="1:6" x14ac:dyDescent="0.25">
      <c r="A23" s="39" t="s">
        <v>534</v>
      </c>
      <c r="B23" s="40" t="s">
        <v>519</v>
      </c>
      <c r="C23" s="41">
        <v>14</v>
      </c>
      <c r="D23" s="41"/>
      <c r="E23" s="41"/>
      <c r="F23" s="41">
        <f t="shared" si="0"/>
        <v>14</v>
      </c>
    </row>
    <row r="24" spans="1:6" x14ac:dyDescent="0.25">
      <c r="A24" s="39" t="s">
        <v>535</v>
      </c>
      <c r="B24" s="40" t="s">
        <v>233</v>
      </c>
      <c r="C24" s="41">
        <v>11</v>
      </c>
      <c r="D24" s="41">
        <v>0</v>
      </c>
      <c r="E24" s="41"/>
      <c r="F24" s="41">
        <f t="shared" si="0"/>
        <v>11</v>
      </c>
    </row>
    <row r="25" spans="1:6" x14ac:dyDescent="0.25">
      <c r="A25" s="39" t="s">
        <v>244</v>
      </c>
      <c r="B25" s="40" t="s">
        <v>235</v>
      </c>
      <c r="C25" s="41"/>
      <c r="D25" s="41"/>
      <c r="E25" s="41"/>
      <c r="F25" s="41">
        <f t="shared" si="0"/>
        <v>0</v>
      </c>
    </row>
    <row r="26" spans="1:6" s="37" customFormat="1" ht="28.5" x14ac:dyDescent="0.25">
      <c r="A26" s="34" t="s">
        <v>245</v>
      </c>
      <c r="B26" s="35" t="s">
        <v>246</v>
      </c>
      <c r="C26" s="36">
        <f>C27+C29</f>
        <v>35</v>
      </c>
      <c r="D26" s="36">
        <f>D27+D29</f>
        <v>0</v>
      </c>
      <c r="E26" s="36">
        <f>E27+E29</f>
        <v>0</v>
      </c>
      <c r="F26" s="36">
        <f t="shared" si="0"/>
        <v>35</v>
      </c>
    </row>
    <row r="27" spans="1:6" s="37" customFormat="1" x14ac:dyDescent="0.25">
      <c r="A27" s="39" t="s">
        <v>536</v>
      </c>
      <c r="B27" s="40" t="s">
        <v>247</v>
      </c>
      <c r="C27" s="41">
        <f>C28</f>
        <v>1</v>
      </c>
      <c r="D27" s="41">
        <f>D28</f>
        <v>0</v>
      </c>
      <c r="E27" s="41">
        <f>E28</f>
        <v>0</v>
      </c>
      <c r="F27" s="41">
        <f t="shared" si="0"/>
        <v>1</v>
      </c>
    </row>
    <row r="28" spans="1:6" s="37" customFormat="1" ht="30" x14ac:dyDescent="0.25">
      <c r="A28" s="39"/>
      <c r="B28" s="40" t="s">
        <v>248</v>
      </c>
      <c r="C28" s="41">
        <v>1</v>
      </c>
      <c r="D28" s="41"/>
      <c r="E28" s="43"/>
      <c r="F28" s="41">
        <f t="shared" si="0"/>
        <v>1</v>
      </c>
    </row>
    <row r="29" spans="1:6" s="37" customFormat="1" ht="30" x14ac:dyDescent="0.25">
      <c r="A29" s="39" t="s">
        <v>537</v>
      </c>
      <c r="B29" s="40" t="s">
        <v>249</v>
      </c>
      <c r="C29" s="41">
        <v>34</v>
      </c>
      <c r="D29" s="41"/>
      <c r="E29" s="36"/>
      <c r="F29" s="41">
        <f t="shared" si="0"/>
        <v>34</v>
      </c>
    </row>
    <row r="30" spans="1:6" s="37" customFormat="1" ht="42.75" x14ac:dyDescent="0.25">
      <c r="A30" s="34" t="s">
        <v>250</v>
      </c>
      <c r="B30" s="35" t="s">
        <v>251</v>
      </c>
      <c r="C30" s="36">
        <f>_56.02.06+_56.02.07</f>
        <v>0</v>
      </c>
      <c r="D30" s="36">
        <f>_56.02.06+_56.02.07</f>
        <v>0</v>
      </c>
      <c r="E30" s="36"/>
      <c r="F30" s="36">
        <f t="shared" si="0"/>
        <v>0</v>
      </c>
    </row>
    <row r="31" spans="1:6" ht="45" x14ac:dyDescent="0.25">
      <c r="A31" s="39" t="s">
        <v>252</v>
      </c>
      <c r="B31" s="40" t="s">
        <v>253</v>
      </c>
      <c r="C31" s="41">
        <v>0</v>
      </c>
      <c r="D31" s="41"/>
      <c r="E31" s="41"/>
      <c r="F31" s="41">
        <f t="shared" si="0"/>
        <v>0</v>
      </c>
    </row>
    <row r="32" spans="1:6" ht="60" x14ac:dyDescent="0.25">
      <c r="A32" s="39" t="s">
        <v>254</v>
      </c>
      <c r="B32" s="40" t="s">
        <v>255</v>
      </c>
      <c r="C32" s="41"/>
      <c r="D32" s="41"/>
      <c r="E32" s="41"/>
      <c r="F32" s="41">
        <f t="shared" si="0"/>
        <v>0</v>
      </c>
    </row>
    <row r="33" spans="1:6" s="37" customFormat="1" ht="42.75" x14ac:dyDescent="0.25">
      <c r="A33" s="34" t="s">
        <v>256</v>
      </c>
      <c r="B33" s="35" t="s">
        <v>257</v>
      </c>
      <c r="C33" s="36">
        <f>_60.02+_61.02</f>
        <v>834</v>
      </c>
      <c r="D33" s="36">
        <f>_60.02+_61.02</f>
        <v>0</v>
      </c>
      <c r="E33" s="36">
        <f>_60.02+_61.02</f>
        <v>0</v>
      </c>
      <c r="F33" s="36">
        <f t="shared" si="0"/>
        <v>834</v>
      </c>
    </row>
    <row r="34" spans="1:6" s="37" customFormat="1" ht="14.25" x14ac:dyDescent="0.25">
      <c r="A34" s="34" t="s">
        <v>258</v>
      </c>
      <c r="B34" s="35" t="s">
        <v>259</v>
      </c>
      <c r="C34" s="36">
        <f>_60.02.02</f>
        <v>0</v>
      </c>
      <c r="D34" s="36">
        <f>_60.02.02</f>
        <v>0</v>
      </c>
      <c r="E34" s="36"/>
      <c r="F34" s="36">
        <f t="shared" si="0"/>
        <v>0</v>
      </c>
    </row>
    <row r="35" spans="1:6" x14ac:dyDescent="0.25">
      <c r="A35" s="39" t="s">
        <v>260</v>
      </c>
      <c r="B35" s="40" t="s">
        <v>261</v>
      </c>
      <c r="C35" s="41">
        <v>0</v>
      </c>
      <c r="D35" s="41"/>
      <c r="E35" s="41"/>
      <c r="F35" s="41">
        <f t="shared" si="0"/>
        <v>0</v>
      </c>
    </row>
    <row r="36" spans="1:6" s="37" customFormat="1" ht="28.5" x14ac:dyDescent="0.25">
      <c r="A36" s="34" t="s">
        <v>262</v>
      </c>
      <c r="B36" s="35" t="s">
        <v>263</v>
      </c>
      <c r="C36" s="36">
        <f>_61.02.03+_61.02.05</f>
        <v>834</v>
      </c>
      <c r="D36" s="36">
        <f>_61.02.03+_61.02.05</f>
        <v>0</v>
      </c>
      <c r="E36" s="36">
        <f>_61.02.03+_61.02.05</f>
        <v>0</v>
      </c>
      <c r="F36" s="36">
        <f t="shared" si="0"/>
        <v>834</v>
      </c>
    </row>
    <row r="37" spans="1:6" x14ac:dyDescent="0.25">
      <c r="A37" s="39" t="s">
        <v>264</v>
      </c>
      <c r="B37" s="40" t="s">
        <v>265</v>
      </c>
      <c r="C37" s="41">
        <f>_61.02.03.04</f>
        <v>795</v>
      </c>
      <c r="D37" s="41">
        <f>_61.02.03.04</f>
        <v>0</v>
      </c>
      <c r="E37" s="41">
        <f>_61.02.03.04</f>
        <v>0</v>
      </c>
      <c r="F37" s="41">
        <f t="shared" si="0"/>
        <v>795</v>
      </c>
    </row>
    <row r="38" spans="1:6" x14ac:dyDescent="0.25">
      <c r="A38" s="39" t="s">
        <v>266</v>
      </c>
      <c r="B38" s="40" t="s">
        <v>267</v>
      </c>
      <c r="C38" s="41">
        <f>SUM(C39:C41)</f>
        <v>795</v>
      </c>
      <c r="D38" s="41">
        <f>SUM(D39:D41)</f>
        <v>0</v>
      </c>
      <c r="E38" s="41">
        <f>SUM(E39:E41)</f>
        <v>0</v>
      </c>
      <c r="F38" s="41">
        <f t="shared" si="0"/>
        <v>795</v>
      </c>
    </row>
    <row r="39" spans="1:6" x14ac:dyDescent="0.25">
      <c r="A39" s="39" t="s">
        <v>538</v>
      </c>
      <c r="B39" s="40" t="s">
        <v>231</v>
      </c>
      <c r="C39" s="41">
        <v>770</v>
      </c>
      <c r="D39" s="41"/>
      <c r="E39" s="41"/>
      <c r="F39" s="41">
        <f t="shared" ref="F39:F71" si="1">C39+E39</f>
        <v>770</v>
      </c>
    </row>
    <row r="40" spans="1:6" x14ac:dyDescent="0.25">
      <c r="A40" s="39" t="s">
        <v>539</v>
      </c>
      <c r="B40" s="40" t="s">
        <v>519</v>
      </c>
      <c r="C40" s="41">
        <v>25</v>
      </c>
      <c r="D40" s="41"/>
      <c r="E40" s="41"/>
      <c r="F40" s="41">
        <f t="shared" si="1"/>
        <v>25</v>
      </c>
    </row>
    <row r="41" spans="1:6" x14ac:dyDescent="0.25">
      <c r="A41" s="39" t="s">
        <v>540</v>
      </c>
      <c r="B41" s="40" t="s">
        <v>233</v>
      </c>
      <c r="C41" s="41">
        <v>0</v>
      </c>
      <c r="D41" s="41">
        <v>0</v>
      </c>
      <c r="E41" s="41"/>
      <c r="F41" s="41">
        <f t="shared" si="1"/>
        <v>0</v>
      </c>
    </row>
    <row r="42" spans="1:6" ht="30" x14ac:dyDescent="0.25">
      <c r="A42" s="39" t="s">
        <v>269</v>
      </c>
      <c r="B42" s="40" t="s">
        <v>270</v>
      </c>
      <c r="C42" s="41">
        <f>SUM(C43:C44)</f>
        <v>39</v>
      </c>
      <c r="D42" s="41">
        <f>SUM(D43:D44)</f>
        <v>0</v>
      </c>
      <c r="E42" s="41">
        <f>SUM(E43:E44)</f>
        <v>0</v>
      </c>
      <c r="F42" s="41">
        <f t="shared" si="1"/>
        <v>39</v>
      </c>
    </row>
    <row r="43" spans="1:6" x14ac:dyDescent="0.25">
      <c r="A43" s="39" t="s">
        <v>541</v>
      </c>
      <c r="B43" s="40" t="s">
        <v>271</v>
      </c>
      <c r="C43" s="41">
        <v>39</v>
      </c>
      <c r="D43" s="41"/>
      <c r="E43" s="41"/>
      <c r="F43" s="41">
        <f t="shared" si="1"/>
        <v>39</v>
      </c>
    </row>
    <row r="44" spans="1:6" x14ac:dyDescent="0.25">
      <c r="A44" s="39" t="s">
        <v>542</v>
      </c>
      <c r="B44" s="40" t="s">
        <v>233</v>
      </c>
      <c r="C44" s="41"/>
      <c r="D44" s="41"/>
      <c r="E44" s="41"/>
      <c r="F44" s="41">
        <f t="shared" si="1"/>
        <v>0</v>
      </c>
    </row>
    <row r="45" spans="1:6" s="37" customFormat="1" ht="28.5" x14ac:dyDescent="0.25">
      <c r="A45" s="34" t="s">
        <v>272</v>
      </c>
      <c r="B45" s="35" t="s">
        <v>273</v>
      </c>
      <c r="C45" s="36">
        <f>_65.02+_66.02+_67.02+_68.02</f>
        <v>19605.2</v>
      </c>
      <c r="D45" s="36">
        <f>_65.02+_66.02+_67.02+_68.02</f>
        <v>28.1</v>
      </c>
      <c r="E45" s="36">
        <f>_65.02+_66.02+_67.02+_68.02</f>
        <v>1756.6</v>
      </c>
      <c r="F45" s="36">
        <f t="shared" si="1"/>
        <v>21361.8</v>
      </c>
    </row>
    <row r="46" spans="1:6" s="37" customFormat="1" ht="14.25" x14ac:dyDescent="0.25">
      <c r="A46" s="34" t="s">
        <v>274</v>
      </c>
      <c r="B46" s="35" t="s">
        <v>275</v>
      </c>
      <c r="C46" s="36">
        <f>_65.02.03+_65.02.04+C74+C76+C79</f>
        <v>8000.26</v>
      </c>
      <c r="D46" s="36">
        <f>_65.02.03+_65.02.04+D74+D76+D79</f>
        <v>0</v>
      </c>
      <c r="E46" s="36">
        <f>_65.02.03+_65.02.04+E74+E76+E79</f>
        <v>514.99</v>
      </c>
      <c r="F46" s="36">
        <f t="shared" si="1"/>
        <v>8515.25</v>
      </c>
    </row>
    <row r="47" spans="1:6" x14ac:dyDescent="0.25">
      <c r="A47" s="39" t="s">
        <v>276</v>
      </c>
      <c r="B47" s="40" t="s">
        <v>277</v>
      </c>
      <c r="C47" s="41">
        <f>_65.02.03.01+_65.02.03.02</f>
        <v>3274.58</v>
      </c>
      <c r="D47" s="41">
        <f>_65.02.03.01+_65.02.03.02</f>
        <v>0</v>
      </c>
      <c r="E47" s="41">
        <f>_65.02.03.01+_65.02.03.02</f>
        <v>386.54</v>
      </c>
      <c r="F47" s="41">
        <f t="shared" si="1"/>
        <v>3661.12</v>
      </c>
    </row>
    <row r="48" spans="1:6" x14ac:dyDescent="0.25">
      <c r="A48" s="39" t="s">
        <v>278</v>
      </c>
      <c r="B48" s="40" t="s">
        <v>279</v>
      </c>
      <c r="C48" s="41">
        <f>SUM(C49:C52)</f>
        <v>2498.04</v>
      </c>
      <c r="D48" s="41">
        <f>SUM(D49:D52)</f>
        <v>0</v>
      </c>
      <c r="E48" s="41">
        <f>SUM(E49:E51)</f>
        <v>386.54</v>
      </c>
      <c r="F48" s="41">
        <f t="shared" si="1"/>
        <v>2884.58</v>
      </c>
    </row>
    <row r="49" spans="1:6" x14ac:dyDescent="0.25">
      <c r="A49" s="39" t="s">
        <v>543</v>
      </c>
      <c r="B49" s="40" t="s">
        <v>280</v>
      </c>
      <c r="C49" s="41">
        <v>244</v>
      </c>
      <c r="D49" s="41"/>
      <c r="E49" s="41"/>
      <c r="F49" s="41">
        <f t="shared" si="1"/>
        <v>244</v>
      </c>
    </row>
    <row r="50" spans="1:6" x14ac:dyDescent="0.25">
      <c r="A50" s="39" t="s">
        <v>544</v>
      </c>
      <c r="B50" s="40" t="s">
        <v>520</v>
      </c>
      <c r="C50" s="41">
        <v>25</v>
      </c>
      <c r="D50" s="41"/>
      <c r="E50" s="41"/>
      <c r="F50" s="41">
        <f t="shared" si="1"/>
        <v>25</v>
      </c>
    </row>
    <row r="51" spans="1:6" ht="30" x14ac:dyDescent="0.25">
      <c r="A51" s="39" t="s">
        <v>545</v>
      </c>
      <c r="B51" s="40" t="s">
        <v>513</v>
      </c>
      <c r="C51" s="41">
        <v>2229.04</v>
      </c>
      <c r="D51" s="41"/>
      <c r="E51" s="41">
        <v>386.54</v>
      </c>
      <c r="F51" s="41">
        <f t="shared" si="1"/>
        <v>2615.58</v>
      </c>
    </row>
    <row r="52" spans="1:6" x14ac:dyDescent="0.25">
      <c r="A52" s="39" t="s">
        <v>546</v>
      </c>
      <c r="B52" s="40" t="s">
        <v>233</v>
      </c>
      <c r="C52" s="41"/>
      <c r="D52" s="41"/>
      <c r="E52" s="41"/>
      <c r="F52" s="41"/>
    </row>
    <row r="53" spans="1:6" x14ac:dyDescent="0.25">
      <c r="A53" s="39" t="s">
        <v>281</v>
      </c>
      <c r="B53" s="40" t="s">
        <v>282</v>
      </c>
      <c r="C53" s="41">
        <f>SUM(C54:C59)</f>
        <v>776.54</v>
      </c>
      <c r="D53" s="41">
        <f>SUM(D54:D58)</f>
        <v>0</v>
      </c>
      <c r="E53" s="41">
        <f>SUM(E54:E59)</f>
        <v>0</v>
      </c>
      <c r="F53" s="41">
        <f t="shared" si="1"/>
        <v>776.54</v>
      </c>
    </row>
    <row r="54" spans="1:6" x14ac:dyDescent="0.25">
      <c r="A54" s="39" t="s">
        <v>547</v>
      </c>
      <c r="B54" s="40" t="s">
        <v>231</v>
      </c>
      <c r="C54" s="41">
        <v>0</v>
      </c>
      <c r="D54" s="41"/>
      <c r="E54" s="41"/>
      <c r="F54" s="41">
        <f t="shared" si="1"/>
        <v>0</v>
      </c>
    </row>
    <row r="55" spans="1:6" x14ac:dyDescent="0.25">
      <c r="A55" s="39" t="s">
        <v>548</v>
      </c>
      <c r="B55" s="40" t="s">
        <v>280</v>
      </c>
      <c r="C55" s="41"/>
      <c r="D55" s="41"/>
      <c r="E55" s="41"/>
      <c r="F55" s="41">
        <f t="shared" si="1"/>
        <v>0</v>
      </c>
    </row>
    <row r="56" spans="1:6" x14ac:dyDescent="0.25">
      <c r="A56" s="39" t="s">
        <v>549</v>
      </c>
      <c r="B56" s="40" t="s">
        <v>283</v>
      </c>
      <c r="C56" s="41">
        <v>330</v>
      </c>
      <c r="D56" s="41"/>
      <c r="E56" s="41"/>
      <c r="F56" s="41">
        <f t="shared" si="1"/>
        <v>330</v>
      </c>
    </row>
    <row r="57" spans="1:6" ht="30" x14ac:dyDescent="0.25">
      <c r="A57" s="39" t="s">
        <v>550</v>
      </c>
      <c r="B57" s="40" t="s">
        <v>514</v>
      </c>
      <c r="C57" s="41">
        <v>446.54</v>
      </c>
      <c r="D57" s="41"/>
      <c r="E57" s="41"/>
      <c r="F57" s="41">
        <f t="shared" si="1"/>
        <v>446.54</v>
      </c>
    </row>
    <row r="58" spans="1:6" x14ac:dyDescent="0.25">
      <c r="A58" s="39" t="s">
        <v>551</v>
      </c>
      <c r="B58" s="40" t="s">
        <v>233</v>
      </c>
      <c r="C58" s="41">
        <v>0</v>
      </c>
      <c r="D58" s="41"/>
      <c r="E58" s="41"/>
      <c r="F58" s="41">
        <f t="shared" si="1"/>
        <v>0</v>
      </c>
    </row>
    <row r="59" spans="1:6" ht="45" x14ac:dyDescent="0.25">
      <c r="A59" s="39" t="s">
        <v>638</v>
      </c>
      <c r="B59" s="40" t="s">
        <v>284</v>
      </c>
      <c r="C59" s="41"/>
      <c r="D59" s="41"/>
      <c r="E59" s="41"/>
      <c r="F59" s="41">
        <f t="shared" si="1"/>
        <v>0</v>
      </c>
    </row>
    <row r="60" spans="1:6" x14ac:dyDescent="0.25">
      <c r="A60" s="39" t="s">
        <v>285</v>
      </c>
      <c r="B60" s="40" t="s">
        <v>286</v>
      </c>
      <c r="C60" s="41">
        <f>_65.02.04.01+_65.02.04.02</f>
        <v>4012.28</v>
      </c>
      <c r="D60" s="41">
        <f>_65.02.04.01+_65.02.04.02</f>
        <v>0</v>
      </c>
      <c r="E60" s="41">
        <f>_65.02.04.01+_65.02.04.02</f>
        <v>128.44999999999999</v>
      </c>
      <c r="F60" s="41">
        <f t="shared" si="1"/>
        <v>4140.7300000000005</v>
      </c>
    </row>
    <row r="61" spans="1:6" x14ac:dyDescent="0.25">
      <c r="A61" s="39" t="s">
        <v>287</v>
      </c>
      <c r="B61" s="40" t="s">
        <v>288</v>
      </c>
      <c r="C61" s="41">
        <f>SUM(C62:C66)</f>
        <v>3177.98</v>
      </c>
      <c r="D61" s="41">
        <f>SUM(D62:D66)</f>
        <v>0</v>
      </c>
      <c r="E61" s="41">
        <f>SUM(E62:E65)</f>
        <v>54.72</v>
      </c>
      <c r="F61" s="41">
        <f t="shared" si="1"/>
        <v>3232.7</v>
      </c>
    </row>
    <row r="62" spans="1:6" x14ac:dyDescent="0.25">
      <c r="A62" s="39" t="s">
        <v>552</v>
      </c>
      <c r="B62" s="40" t="s">
        <v>280</v>
      </c>
      <c r="C62" s="41">
        <v>785</v>
      </c>
      <c r="D62" s="41"/>
      <c r="E62" s="41"/>
      <c r="F62" s="41">
        <f t="shared" si="1"/>
        <v>785</v>
      </c>
    </row>
    <row r="63" spans="1:6" ht="30" x14ac:dyDescent="0.25">
      <c r="A63" s="39" t="s">
        <v>553</v>
      </c>
      <c r="B63" s="40" t="s">
        <v>289</v>
      </c>
      <c r="C63" s="41">
        <v>226</v>
      </c>
      <c r="D63" s="41"/>
      <c r="E63" s="41"/>
      <c r="F63" s="41">
        <f t="shared" si="1"/>
        <v>226</v>
      </c>
    </row>
    <row r="64" spans="1:6" x14ac:dyDescent="0.25">
      <c r="A64" s="39" t="s">
        <v>554</v>
      </c>
      <c r="B64" s="40" t="s">
        <v>283</v>
      </c>
      <c r="C64" s="41">
        <v>510</v>
      </c>
      <c r="D64" s="41"/>
      <c r="E64" s="41"/>
      <c r="F64" s="41">
        <f t="shared" si="1"/>
        <v>510</v>
      </c>
    </row>
    <row r="65" spans="1:6" ht="45" x14ac:dyDescent="0.25">
      <c r="A65" s="39" t="s">
        <v>555</v>
      </c>
      <c r="B65" s="40" t="s">
        <v>284</v>
      </c>
      <c r="C65" s="41">
        <v>1577.34</v>
      </c>
      <c r="D65" s="41"/>
      <c r="E65" s="41">
        <v>54.72</v>
      </c>
      <c r="F65" s="41">
        <f t="shared" si="1"/>
        <v>1632.06</v>
      </c>
    </row>
    <row r="66" spans="1:6" x14ac:dyDescent="0.25">
      <c r="A66" s="39" t="s">
        <v>556</v>
      </c>
      <c r="B66" s="40" t="s">
        <v>290</v>
      </c>
      <c r="C66" s="41">
        <v>79.64</v>
      </c>
      <c r="D66" s="41"/>
      <c r="E66" s="41"/>
      <c r="F66" s="41">
        <f>C66+E66</f>
        <v>79.64</v>
      </c>
    </row>
    <row r="67" spans="1:6" x14ac:dyDescent="0.25">
      <c r="A67" s="39" t="s">
        <v>291</v>
      </c>
      <c r="B67" s="40" t="s">
        <v>292</v>
      </c>
      <c r="C67" s="41">
        <f>SUM(C68:C73)</f>
        <v>834.30000000000007</v>
      </c>
      <c r="D67" s="41">
        <f>SUM(D68:D73)</f>
        <v>0</v>
      </c>
      <c r="E67" s="41">
        <f>SUM(E68:E72)</f>
        <v>73.73</v>
      </c>
      <c r="F67" s="41">
        <f t="shared" si="1"/>
        <v>908.03000000000009</v>
      </c>
    </row>
    <row r="68" spans="1:6" x14ac:dyDescent="0.25">
      <c r="A68" s="39" t="s">
        <v>557</v>
      </c>
      <c r="B68" s="40" t="s">
        <v>231</v>
      </c>
      <c r="C68" s="41">
        <v>0</v>
      </c>
      <c r="D68" s="41"/>
      <c r="E68" s="41">
        <v>0</v>
      </c>
      <c r="F68" s="41">
        <f t="shared" si="1"/>
        <v>0</v>
      </c>
    </row>
    <row r="69" spans="1:6" x14ac:dyDescent="0.25">
      <c r="A69" s="39" t="s">
        <v>558</v>
      </c>
      <c r="B69" s="40" t="s">
        <v>519</v>
      </c>
      <c r="C69" s="41">
        <v>318.42</v>
      </c>
      <c r="D69" s="41"/>
      <c r="E69" s="41"/>
      <c r="F69" s="41">
        <f t="shared" si="1"/>
        <v>318.42</v>
      </c>
    </row>
    <row r="70" spans="1:6" x14ac:dyDescent="0.25">
      <c r="A70" s="39" t="s">
        <v>559</v>
      </c>
      <c r="B70" s="40" t="s">
        <v>283</v>
      </c>
      <c r="C70" s="41">
        <v>295</v>
      </c>
      <c r="D70" s="41"/>
      <c r="E70" s="41"/>
      <c r="F70" s="41">
        <f t="shared" si="1"/>
        <v>295</v>
      </c>
    </row>
    <row r="71" spans="1:6" x14ac:dyDescent="0.25">
      <c r="A71" s="39" t="s">
        <v>560</v>
      </c>
      <c r="B71" s="40" t="s">
        <v>268</v>
      </c>
      <c r="C71" s="41">
        <v>39</v>
      </c>
      <c r="D71" s="41"/>
      <c r="E71" s="41"/>
      <c r="F71" s="41">
        <f t="shared" si="1"/>
        <v>39</v>
      </c>
    </row>
    <row r="72" spans="1:6" x14ac:dyDescent="0.25">
      <c r="A72" s="39" t="s">
        <v>651</v>
      </c>
      <c r="B72" s="40" t="s">
        <v>562</v>
      </c>
      <c r="C72" s="41">
        <v>111.88</v>
      </c>
      <c r="D72" s="41"/>
      <c r="E72" s="41">
        <v>73.73</v>
      </c>
      <c r="F72" s="41">
        <f t="shared" ref="F72:F81" si="2">C72+E72</f>
        <v>185.61</v>
      </c>
    </row>
    <row r="73" spans="1:6" x14ac:dyDescent="0.25">
      <c r="A73" s="39" t="s">
        <v>561</v>
      </c>
      <c r="B73" s="40" t="s">
        <v>290</v>
      </c>
      <c r="C73" s="41">
        <v>70</v>
      </c>
      <c r="D73" s="41"/>
      <c r="E73" s="41"/>
      <c r="F73" s="41">
        <f t="shared" si="2"/>
        <v>70</v>
      </c>
    </row>
    <row r="74" spans="1:6" x14ac:dyDescent="0.25">
      <c r="A74" s="39" t="s">
        <v>293</v>
      </c>
      <c r="B74" s="40" t="s">
        <v>294</v>
      </c>
      <c r="C74" s="41">
        <v>0</v>
      </c>
      <c r="D74" s="41">
        <f>_65.02.07.04</f>
        <v>0</v>
      </c>
      <c r="E74" s="41"/>
      <c r="F74" s="41">
        <f t="shared" si="2"/>
        <v>0</v>
      </c>
    </row>
    <row r="75" spans="1:6" x14ac:dyDescent="0.25">
      <c r="A75" s="39" t="s">
        <v>295</v>
      </c>
      <c r="B75" s="40" t="s">
        <v>296</v>
      </c>
      <c r="C75" s="41">
        <v>0</v>
      </c>
      <c r="D75" s="41"/>
      <c r="E75" s="41"/>
      <c r="F75" s="41">
        <f t="shared" si="2"/>
        <v>0</v>
      </c>
    </row>
    <row r="76" spans="1:6" x14ac:dyDescent="0.25">
      <c r="A76" s="39" t="s">
        <v>297</v>
      </c>
      <c r="B76" s="40" t="s">
        <v>298</v>
      </c>
      <c r="C76" s="41">
        <v>705</v>
      </c>
      <c r="D76" s="41">
        <f>_65.02.11.03+_65.02.11.30</f>
        <v>0</v>
      </c>
      <c r="E76" s="41"/>
      <c r="F76" s="41">
        <f t="shared" si="2"/>
        <v>705</v>
      </c>
    </row>
    <row r="77" spans="1:6" x14ac:dyDescent="0.25">
      <c r="A77" s="39" t="s">
        <v>299</v>
      </c>
      <c r="B77" s="40" t="s">
        <v>300</v>
      </c>
      <c r="C77" s="41">
        <v>0</v>
      </c>
      <c r="D77" s="41"/>
      <c r="E77" s="41"/>
      <c r="F77" s="41">
        <f t="shared" si="2"/>
        <v>0</v>
      </c>
    </row>
    <row r="78" spans="1:6" x14ac:dyDescent="0.25">
      <c r="A78" s="39" t="s">
        <v>509</v>
      </c>
      <c r="B78" s="40" t="s">
        <v>301</v>
      </c>
      <c r="C78" s="41">
        <v>705</v>
      </c>
      <c r="D78" s="41"/>
      <c r="E78" s="41"/>
      <c r="F78" s="41">
        <f t="shared" si="2"/>
        <v>705</v>
      </c>
    </row>
    <row r="79" spans="1:6" ht="30" x14ac:dyDescent="0.25">
      <c r="A79" s="39" t="s">
        <v>302</v>
      </c>
      <c r="B79" s="40" t="s">
        <v>303</v>
      </c>
      <c r="C79" s="41">
        <v>8.4</v>
      </c>
      <c r="D79" s="41"/>
      <c r="E79" s="41"/>
      <c r="F79" s="41">
        <f t="shared" si="2"/>
        <v>8.4</v>
      </c>
    </row>
    <row r="80" spans="1:6" s="37" customFormat="1" ht="14.25" x14ac:dyDescent="0.25">
      <c r="A80" s="34" t="s">
        <v>304</v>
      </c>
      <c r="B80" s="35" t="s">
        <v>305</v>
      </c>
      <c r="C80" s="36">
        <f>_66.02.06+_66.02.08+_66.02.50</f>
        <v>1124</v>
      </c>
      <c r="D80" s="36">
        <f>_66.02.06+_66.02.08+_66.02.50</f>
        <v>0</v>
      </c>
      <c r="E80" s="36">
        <f>_66.02.06+_66.02.08+_66.02.50</f>
        <v>0</v>
      </c>
      <c r="F80" s="36">
        <f t="shared" si="2"/>
        <v>1124</v>
      </c>
    </row>
    <row r="81" spans="1:6" ht="30" x14ac:dyDescent="0.25">
      <c r="A81" s="39" t="s">
        <v>306</v>
      </c>
      <c r="B81" s="40" t="s">
        <v>307</v>
      </c>
      <c r="C81" s="41">
        <f>_66.02.06.01</f>
        <v>454</v>
      </c>
      <c r="D81" s="41">
        <f>_66.02.06.01</f>
        <v>0</v>
      </c>
      <c r="E81" s="41">
        <f>_66.02.06.01</f>
        <v>0</v>
      </c>
      <c r="F81" s="41">
        <f t="shared" si="2"/>
        <v>454</v>
      </c>
    </row>
    <row r="82" spans="1:6" x14ac:dyDescent="0.25">
      <c r="A82" s="39" t="s">
        <v>308</v>
      </c>
      <c r="B82" s="40" t="s">
        <v>309</v>
      </c>
      <c r="C82" s="41">
        <f>C83+C84+C85+C86+C87</f>
        <v>454</v>
      </c>
      <c r="D82" s="41">
        <f>D83+D84+D85+D86+D87</f>
        <v>0</v>
      </c>
      <c r="E82" s="41">
        <f>E83+E85+E87</f>
        <v>0</v>
      </c>
      <c r="F82" s="41">
        <f>F83+F85+F87</f>
        <v>287.2</v>
      </c>
    </row>
    <row r="83" spans="1:6" x14ac:dyDescent="0.25">
      <c r="A83" s="39" t="s">
        <v>563</v>
      </c>
      <c r="B83" s="40" t="s">
        <v>519</v>
      </c>
      <c r="C83" s="41"/>
      <c r="D83" s="41"/>
      <c r="E83" s="41"/>
      <c r="F83" s="41">
        <f t="shared" ref="F83:F123" si="3">C83+E83</f>
        <v>0</v>
      </c>
    </row>
    <row r="84" spans="1:6" ht="30" x14ac:dyDescent="0.25">
      <c r="A84" s="39" t="s">
        <v>564</v>
      </c>
      <c r="B84" s="40" t="s">
        <v>521</v>
      </c>
      <c r="C84" s="41">
        <v>132</v>
      </c>
      <c r="D84" s="41"/>
      <c r="E84" s="41"/>
      <c r="F84" s="41"/>
    </row>
    <row r="85" spans="1:6" ht="45" x14ac:dyDescent="0.25">
      <c r="A85" s="39" t="s">
        <v>565</v>
      </c>
      <c r="B85" s="40" t="s">
        <v>483</v>
      </c>
      <c r="C85" s="41">
        <v>287.2</v>
      </c>
      <c r="D85" s="41"/>
      <c r="E85" s="41"/>
      <c r="F85" s="41">
        <f t="shared" si="3"/>
        <v>287.2</v>
      </c>
    </row>
    <row r="86" spans="1:6" x14ac:dyDescent="0.25">
      <c r="A86" s="39" t="s">
        <v>566</v>
      </c>
      <c r="B86" s="40" t="s">
        <v>233</v>
      </c>
      <c r="C86" s="41">
        <v>34.799999999999997</v>
      </c>
      <c r="D86" s="41"/>
      <c r="E86" s="41"/>
      <c r="F86" s="41"/>
    </row>
    <row r="87" spans="1:6" ht="30" x14ac:dyDescent="0.25">
      <c r="A87" s="39" t="s">
        <v>482</v>
      </c>
      <c r="B87" s="40" t="s">
        <v>310</v>
      </c>
      <c r="C87" s="41"/>
      <c r="D87" s="41"/>
      <c r="E87" s="41"/>
      <c r="F87" s="41">
        <f t="shared" si="3"/>
        <v>0</v>
      </c>
    </row>
    <row r="88" spans="1:6" x14ac:dyDescent="0.25">
      <c r="A88" s="39" t="s">
        <v>311</v>
      </c>
      <c r="B88" s="40" t="s">
        <v>312</v>
      </c>
      <c r="C88" s="41">
        <f>C89+C90</f>
        <v>670</v>
      </c>
      <c r="D88" s="41">
        <f>D89+D90</f>
        <v>0</v>
      </c>
      <c r="E88" s="41">
        <f>E89+E90</f>
        <v>0</v>
      </c>
      <c r="F88" s="41">
        <f t="shared" si="3"/>
        <v>670</v>
      </c>
    </row>
    <row r="89" spans="1:6" x14ac:dyDescent="0.25">
      <c r="A89" s="39" t="s">
        <v>567</v>
      </c>
      <c r="B89" s="40" t="s">
        <v>231</v>
      </c>
      <c r="C89" s="41">
        <v>635</v>
      </c>
      <c r="D89" s="41"/>
      <c r="E89" s="41"/>
      <c r="F89" s="41">
        <f t="shared" si="3"/>
        <v>635</v>
      </c>
    </row>
    <row r="90" spans="1:6" x14ac:dyDescent="0.25">
      <c r="A90" s="39" t="s">
        <v>568</v>
      </c>
      <c r="B90" s="40" t="s">
        <v>519</v>
      </c>
      <c r="C90" s="41">
        <v>35</v>
      </c>
      <c r="D90" s="41"/>
      <c r="E90" s="41"/>
      <c r="F90" s="41">
        <f t="shared" si="3"/>
        <v>35</v>
      </c>
    </row>
    <row r="91" spans="1:6" x14ac:dyDescent="0.25">
      <c r="A91" s="39" t="s">
        <v>313</v>
      </c>
      <c r="B91" s="40" t="s">
        <v>314</v>
      </c>
      <c r="C91" s="41">
        <f>_66.02.50.50</f>
        <v>0</v>
      </c>
      <c r="D91" s="41">
        <f>_66.02.50.50</f>
        <v>0</v>
      </c>
      <c r="E91" s="41"/>
      <c r="F91" s="41">
        <f t="shared" si="3"/>
        <v>0</v>
      </c>
    </row>
    <row r="92" spans="1:6" x14ac:dyDescent="0.25">
      <c r="A92" s="39" t="s">
        <v>315</v>
      </c>
      <c r="B92" s="40" t="s">
        <v>316</v>
      </c>
      <c r="C92" s="41">
        <f>C93</f>
        <v>0</v>
      </c>
      <c r="D92" s="41">
        <f>D93</f>
        <v>0</v>
      </c>
      <c r="E92" s="41"/>
      <c r="F92" s="41">
        <f t="shared" si="3"/>
        <v>0</v>
      </c>
    </row>
    <row r="93" spans="1:6" x14ac:dyDescent="0.25">
      <c r="A93" s="39" t="s">
        <v>569</v>
      </c>
      <c r="B93" s="40" t="s">
        <v>232</v>
      </c>
      <c r="C93" s="41"/>
      <c r="D93" s="41"/>
      <c r="E93" s="41"/>
      <c r="F93" s="41">
        <f t="shared" si="3"/>
        <v>0</v>
      </c>
    </row>
    <row r="94" spans="1:6" s="37" customFormat="1" ht="14.25" x14ac:dyDescent="0.25">
      <c r="A94" s="34" t="s">
        <v>317</v>
      </c>
      <c r="B94" s="35" t="s">
        <v>318</v>
      </c>
      <c r="C94" s="36">
        <f>_67.02.03+_67.02.05+_67.02.06+_67.02.50</f>
        <v>3285.1400000000003</v>
      </c>
      <c r="D94" s="36">
        <f>_67.02.03+_67.02.05+_67.02.06+_67.02.50</f>
        <v>28.1</v>
      </c>
      <c r="E94" s="36">
        <f>_67.02.03+_67.02.05+_67.02.06+_67.02.50</f>
        <v>1241.6099999999999</v>
      </c>
      <c r="F94" s="36">
        <f t="shared" si="3"/>
        <v>4526.75</v>
      </c>
    </row>
    <row r="95" spans="1:6" x14ac:dyDescent="0.25">
      <c r="A95" s="39" t="s">
        <v>319</v>
      </c>
      <c r="B95" s="40" t="s">
        <v>320</v>
      </c>
      <c r="C95" s="41">
        <f>_67.02.03.02+_67.02.03.03+_67.02.03.04+_67.02.03.05+_67.02.03.06+_67.02.03.07+_67.02.03.08+_67.02.03.12+_67.02.03.30</f>
        <v>2188.17</v>
      </c>
      <c r="D95" s="41">
        <f>_67.02.03.02+_67.02.03.03+_67.02.03.04+_67.02.03.05+_67.02.03.06+_67.02.03.07+_67.02.03.08+_67.02.03.12+_67.02.03.30</f>
        <v>16.23</v>
      </c>
      <c r="E95" s="41">
        <f>_67.02.03.02+_67.02.03.03+_67.02.03.04+_67.02.03.05+_67.02.03.06+_67.02.03.07+_67.02.03.08+_67.02.03.12+_67.02.03.30</f>
        <v>1241.6099999999999</v>
      </c>
      <c r="F95" s="41">
        <f t="shared" si="3"/>
        <v>3429.7799999999997</v>
      </c>
    </row>
    <row r="96" spans="1:6" ht="30" x14ac:dyDescent="0.25">
      <c r="A96" s="39" t="s">
        <v>321</v>
      </c>
      <c r="B96" s="40" t="s">
        <v>322</v>
      </c>
      <c r="C96" s="41">
        <f>SUM(C97:C100)</f>
        <v>197</v>
      </c>
      <c r="D96" s="41">
        <f>SUM(D97:D100)</f>
        <v>0.56999999999999995</v>
      </c>
      <c r="E96" s="41">
        <f>SUM(E97:E100)</f>
        <v>0</v>
      </c>
      <c r="F96" s="41">
        <f t="shared" si="3"/>
        <v>197</v>
      </c>
    </row>
    <row r="97" spans="1:6" x14ac:dyDescent="0.25">
      <c r="A97" s="39" t="s">
        <v>570</v>
      </c>
      <c r="B97" s="40" t="s">
        <v>231</v>
      </c>
      <c r="C97" s="41">
        <v>142</v>
      </c>
      <c r="D97" s="41"/>
      <c r="E97" s="41"/>
      <c r="F97" s="41">
        <f t="shared" si="3"/>
        <v>142</v>
      </c>
    </row>
    <row r="98" spans="1:6" x14ac:dyDescent="0.25">
      <c r="A98" s="39" t="s">
        <v>571</v>
      </c>
      <c r="B98" s="40" t="s">
        <v>519</v>
      </c>
      <c r="C98" s="41">
        <v>55</v>
      </c>
      <c r="D98" s="41">
        <v>0.56999999999999995</v>
      </c>
      <c r="E98" s="41"/>
      <c r="F98" s="41">
        <f t="shared" si="3"/>
        <v>55</v>
      </c>
    </row>
    <row r="99" spans="1:6" x14ac:dyDescent="0.25">
      <c r="A99" s="39" t="s">
        <v>572</v>
      </c>
      <c r="B99" s="40" t="s">
        <v>268</v>
      </c>
      <c r="C99" s="41">
        <v>0</v>
      </c>
      <c r="D99" s="41"/>
      <c r="E99" s="41"/>
      <c r="F99" s="41">
        <f t="shared" si="3"/>
        <v>0</v>
      </c>
    </row>
    <row r="100" spans="1:6" x14ac:dyDescent="0.25">
      <c r="A100" s="39" t="s">
        <v>573</v>
      </c>
      <c r="B100" s="40" t="s">
        <v>233</v>
      </c>
      <c r="C100" s="41"/>
      <c r="D100" s="41"/>
      <c r="E100" s="41"/>
      <c r="F100" s="41">
        <f t="shared" si="3"/>
        <v>0</v>
      </c>
    </row>
    <row r="101" spans="1:6" x14ac:dyDescent="0.25">
      <c r="A101" s="39" t="s">
        <v>323</v>
      </c>
      <c r="B101" s="40" t="s">
        <v>324</v>
      </c>
      <c r="C101" s="41">
        <f>_40.02</f>
        <v>0</v>
      </c>
      <c r="D101" s="41"/>
      <c r="E101" s="41"/>
      <c r="F101" s="41">
        <f t="shared" si="3"/>
        <v>0</v>
      </c>
    </row>
    <row r="102" spans="1:6" ht="30" x14ac:dyDescent="0.25">
      <c r="A102" s="39" t="s">
        <v>325</v>
      </c>
      <c r="B102" s="40" t="s">
        <v>326</v>
      </c>
      <c r="C102" s="41">
        <f>_40.02.06+_40.02.07+_40.02.10+_40.02.11+_40.02.50</f>
        <v>0</v>
      </c>
      <c r="D102" s="41"/>
      <c r="E102" s="41"/>
      <c r="F102" s="41">
        <f t="shared" si="3"/>
        <v>0</v>
      </c>
    </row>
    <row r="103" spans="1:6" x14ac:dyDescent="0.25">
      <c r="A103" s="39" t="s">
        <v>327</v>
      </c>
      <c r="B103" s="40" t="s">
        <v>328</v>
      </c>
      <c r="C103" s="41">
        <v>0</v>
      </c>
      <c r="D103" s="41"/>
      <c r="E103" s="41"/>
      <c r="F103" s="41">
        <f t="shared" si="3"/>
        <v>0</v>
      </c>
    </row>
    <row r="104" spans="1:6" ht="18.75" customHeight="1" x14ac:dyDescent="0.25">
      <c r="A104" s="39" t="s">
        <v>329</v>
      </c>
      <c r="B104" s="40" t="s">
        <v>330</v>
      </c>
      <c r="C104" s="41">
        <f>SUM(C105:C108)</f>
        <v>486.96</v>
      </c>
      <c r="D104" s="41">
        <f>SUM(D105:D108)</f>
        <v>15.23</v>
      </c>
      <c r="E104" s="41">
        <f>SUM(E105:E108)</f>
        <v>35.6</v>
      </c>
      <c r="F104" s="41">
        <f t="shared" si="3"/>
        <v>522.55999999999995</v>
      </c>
    </row>
    <row r="105" spans="1:6" x14ac:dyDescent="0.25">
      <c r="A105" s="39" t="s">
        <v>574</v>
      </c>
      <c r="B105" s="40" t="s">
        <v>231</v>
      </c>
      <c r="C105" s="41">
        <v>162</v>
      </c>
      <c r="D105" s="41"/>
      <c r="E105" s="41"/>
      <c r="F105" s="41">
        <f t="shared" si="3"/>
        <v>162</v>
      </c>
    </row>
    <row r="106" spans="1:6" x14ac:dyDescent="0.25">
      <c r="A106" s="39" t="s">
        <v>575</v>
      </c>
      <c r="B106" s="40" t="s">
        <v>519</v>
      </c>
      <c r="C106" s="41">
        <v>295.95999999999998</v>
      </c>
      <c r="D106" s="41">
        <v>15.23</v>
      </c>
      <c r="E106" s="41">
        <v>35.6</v>
      </c>
      <c r="F106" s="41">
        <f t="shared" si="3"/>
        <v>331.56</v>
      </c>
    </row>
    <row r="107" spans="1:6" x14ac:dyDescent="0.25">
      <c r="A107" s="39" t="s">
        <v>576</v>
      </c>
      <c r="B107" s="40" t="s">
        <v>268</v>
      </c>
      <c r="C107" s="41">
        <v>0</v>
      </c>
      <c r="D107" s="41"/>
      <c r="E107" s="41"/>
      <c r="F107" s="41">
        <f t="shared" si="3"/>
        <v>0</v>
      </c>
    </row>
    <row r="108" spans="1:6" x14ac:dyDescent="0.25">
      <c r="A108" s="39" t="s">
        <v>577</v>
      </c>
      <c r="B108" s="40" t="s">
        <v>233</v>
      </c>
      <c r="C108" s="41">
        <v>29</v>
      </c>
      <c r="D108" s="41"/>
      <c r="E108" s="41"/>
      <c r="F108" s="41">
        <f t="shared" si="3"/>
        <v>29</v>
      </c>
    </row>
    <row r="109" spans="1:6" x14ac:dyDescent="0.25">
      <c r="A109" s="39" t="s">
        <v>331</v>
      </c>
      <c r="B109" s="40" t="s">
        <v>332</v>
      </c>
      <c r="C109" s="41">
        <f>C110+C111</f>
        <v>35</v>
      </c>
      <c r="D109" s="41">
        <f>D110+D111</f>
        <v>0.43</v>
      </c>
      <c r="E109" s="41">
        <f>E110</f>
        <v>0</v>
      </c>
      <c r="F109" s="41">
        <f t="shared" si="3"/>
        <v>35</v>
      </c>
    </row>
    <row r="110" spans="1:6" x14ac:dyDescent="0.25">
      <c r="A110" s="39" t="s">
        <v>578</v>
      </c>
      <c r="B110" s="40" t="s">
        <v>519</v>
      </c>
      <c r="C110" s="41">
        <v>35</v>
      </c>
      <c r="D110" s="41">
        <v>0.43</v>
      </c>
      <c r="E110" s="41"/>
      <c r="F110" s="41">
        <f t="shared" si="3"/>
        <v>35</v>
      </c>
    </row>
    <row r="111" spans="1:6" x14ac:dyDescent="0.25">
      <c r="A111" s="39" t="s">
        <v>579</v>
      </c>
      <c r="B111" s="40" t="s">
        <v>233</v>
      </c>
      <c r="C111" s="41"/>
      <c r="D111" s="41"/>
      <c r="E111" s="41"/>
      <c r="F111" s="41"/>
    </row>
    <row r="112" spans="1:6" ht="30" x14ac:dyDescent="0.25">
      <c r="A112" s="39" t="s">
        <v>333</v>
      </c>
      <c r="B112" s="40" t="s">
        <v>334</v>
      </c>
      <c r="C112" s="41">
        <f>C113+C114</f>
        <v>1429.21</v>
      </c>
      <c r="D112" s="41">
        <f>D113+D114</f>
        <v>0</v>
      </c>
      <c r="E112" s="41">
        <f>E113+E114</f>
        <v>1206.01</v>
      </c>
      <c r="F112" s="41">
        <f t="shared" si="3"/>
        <v>2635.2200000000003</v>
      </c>
    </row>
    <row r="113" spans="1:6" ht="45" x14ac:dyDescent="0.25">
      <c r="A113" s="39" t="s">
        <v>580</v>
      </c>
      <c r="B113" s="40" t="s">
        <v>483</v>
      </c>
      <c r="C113" s="41">
        <v>1429.21</v>
      </c>
      <c r="D113" s="41"/>
      <c r="E113" s="41">
        <v>1206.01</v>
      </c>
      <c r="F113" s="41">
        <f t="shared" si="3"/>
        <v>2635.2200000000003</v>
      </c>
    </row>
    <row r="114" spans="1:6" x14ac:dyDescent="0.25">
      <c r="A114" s="39" t="s">
        <v>581</v>
      </c>
      <c r="B114" s="40" t="s">
        <v>233</v>
      </c>
      <c r="C114" s="41"/>
      <c r="D114" s="41"/>
      <c r="E114" s="41"/>
      <c r="F114" s="41"/>
    </row>
    <row r="115" spans="1:6" ht="30" x14ac:dyDescent="0.25">
      <c r="A115" s="39" t="s">
        <v>335</v>
      </c>
      <c r="B115" s="40" t="s">
        <v>336</v>
      </c>
      <c r="C115" s="41">
        <f>C116</f>
        <v>0</v>
      </c>
      <c r="D115" s="41">
        <f>D116</f>
        <v>0</v>
      </c>
      <c r="E115" s="41"/>
      <c r="F115" s="41">
        <f t="shared" si="3"/>
        <v>0</v>
      </c>
    </row>
    <row r="116" spans="1:6" x14ac:dyDescent="0.25">
      <c r="A116" s="39" t="s">
        <v>582</v>
      </c>
      <c r="B116" s="40" t="s">
        <v>233</v>
      </c>
      <c r="C116" s="41"/>
      <c r="D116" s="41"/>
      <c r="E116" s="41"/>
      <c r="F116" s="41">
        <f t="shared" si="3"/>
        <v>0</v>
      </c>
    </row>
    <row r="117" spans="1:6" ht="21" customHeight="1" x14ac:dyDescent="0.25">
      <c r="A117" s="39" t="s">
        <v>337</v>
      </c>
      <c r="B117" s="40" t="s">
        <v>338</v>
      </c>
      <c r="C117" s="41">
        <f>C118</f>
        <v>40</v>
      </c>
      <c r="D117" s="41">
        <f>D118</f>
        <v>0</v>
      </c>
      <c r="E117" s="41"/>
      <c r="F117" s="41">
        <f t="shared" si="3"/>
        <v>40</v>
      </c>
    </row>
    <row r="118" spans="1:6" ht="21" customHeight="1" x14ac:dyDescent="0.25">
      <c r="A118" s="39" t="s">
        <v>583</v>
      </c>
      <c r="B118" s="40" t="s">
        <v>232</v>
      </c>
      <c r="C118" s="41">
        <v>40</v>
      </c>
      <c r="D118" s="41"/>
      <c r="E118" s="41"/>
      <c r="F118" s="41">
        <f t="shared" si="3"/>
        <v>40</v>
      </c>
    </row>
    <row r="119" spans="1:6" x14ac:dyDescent="0.25">
      <c r="A119" s="39" t="s">
        <v>339</v>
      </c>
      <c r="B119" s="40" t="s">
        <v>340</v>
      </c>
      <c r="C119" s="41">
        <f>_67.02.05.01+_67.02.05.02+_67.02.05.03</f>
        <v>759.05</v>
      </c>
      <c r="D119" s="41">
        <f>_67.02.05.01+_67.02.05.02+_67.02.05.03</f>
        <v>1.57</v>
      </c>
      <c r="E119" s="41">
        <f>_67.02.05.01+_67.02.05.02+_67.02.05.03</f>
        <v>0</v>
      </c>
      <c r="F119" s="41">
        <f t="shared" si="3"/>
        <v>759.05</v>
      </c>
    </row>
    <row r="120" spans="1:6" x14ac:dyDescent="0.25">
      <c r="A120" s="39" t="s">
        <v>341</v>
      </c>
      <c r="B120" s="40" t="s">
        <v>342</v>
      </c>
      <c r="C120" s="41">
        <f>C121</f>
        <v>300</v>
      </c>
      <c r="D120" s="41">
        <f>D121</f>
        <v>0</v>
      </c>
      <c r="E120" s="41">
        <f>E121</f>
        <v>0</v>
      </c>
      <c r="F120" s="41">
        <f t="shared" si="3"/>
        <v>300</v>
      </c>
    </row>
    <row r="121" spans="1:6" x14ac:dyDescent="0.25">
      <c r="A121" s="39" t="s">
        <v>584</v>
      </c>
      <c r="B121" s="40" t="s">
        <v>232</v>
      </c>
      <c r="C121" s="41">
        <v>300</v>
      </c>
      <c r="D121" s="41"/>
      <c r="E121" s="41"/>
      <c r="F121" s="41">
        <f t="shared" si="3"/>
        <v>300</v>
      </c>
    </row>
    <row r="122" spans="1:6" x14ac:dyDescent="0.25">
      <c r="A122" s="39" t="s">
        <v>343</v>
      </c>
      <c r="B122" s="40" t="s">
        <v>344</v>
      </c>
      <c r="C122" s="41">
        <v>0</v>
      </c>
      <c r="D122" s="41"/>
      <c r="E122" s="41"/>
      <c r="F122" s="41">
        <f t="shared" si="3"/>
        <v>0</v>
      </c>
    </row>
    <row r="123" spans="1:6" ht="30" x14ac:dyDescent="0.25">
      <c r="A123" s="39" t="s">
        <v>345</v>
      </c>
      <c r="B123" s="40" t="s">
        <v>346</v>
      </c>
      <c r="C123" s="41">
        <f>SUM(C124:C125)</f>
        <v>459.05</v>
      </c>
      <c r="D123" s="41">
        <f>SUM(D124:D125)</f>
        <v>1.57</v>
      </c>
      <c r="E123" s="41">
        <f>SUM(E124:E125)</f>
        <v>0</v>
      </c>
      <c r="F123" s="41">
        <f t="shared" si="3"/>
        <v>459.05</v>
      </c>
    </row>
    <row r="124" spans="1:6" x14ac:dyDescent="0.25">
      <c r="A124" s="39" t="s">
        <v>585</v>
      </c>
      <c r="B124" s="40" t="s">
        <v>519</v>
      </c>
      <c r="C124" s="41">
        <v>459.05</v>
      </c>
      <c r="D124" s="41">
        <v>1.57</v>
      </c>
      <c r="E124" s="41"/>
      <c r="F124" s="41">
        <f t="shared" ref="F124:F163" si="4">C124+E124</f>
        <v>459.05</v>
      </c>
    </row>
    <row r="125" spans="1:6" x14ac:dyDescent="0.25">
      <c r="A125" s="39" t="s">
        <v>586</v>
      </c>
      <c r="B125" s="40" t="s">
        <v>233</v>
      </c>
      <c r="C125" s="41"/>
      <c r="D125" s="41"/>
      <c r="E125" s="41"/>
      <c r="F125" s="41">
        <f t="shared" si="4"/>
        <v>0</v>
      </c>
    </row>
    <row r="126" spans="1:6" x14ac:dyDescent="0.25">
      <c r="A126" s="39" t="s">
        <v>347</v>
      </c>
      <c r="B126" s="40" t="s">
        <v>348</v>
      </c>
      <c r="C126" s="41">
        <f>SUM(C127:C128)</f>
        <v>54</v>
      </c>
      <c r="D126" s="41">
        <f>SUM(D127:D128)</f>
        <v>0</v>
      </c>
      <c r="E126" s="41">
        <f>SUM(E127:E128)</f>
        <v>0</v>
      </c>
      <c r="F126" s="41">
        <f t="shared" si="4"/>
        <v>54</v>
      </c>
    </row>
    <row r="127" spans="1:6" x14ac:dyDescent="0.25">
      <c r="A127" s="39" t="s">
        <v>587</v>
      </c>
      <c r="B127" s="40" t="s">
        <v>232</v>
      </c>
      <c r="C127" s="41">
        <v>54</v>
      </c>
      <c r="D127" s="41"/>
      <c r="E127" s="41"/>
      <c r="F127" s="41">
        <f t="shared" si="4"/>
        <v>54</v>
      </c>
    </row>
    <row r="128" spans="1:6" x14ac:dyDescent="0.25">
      <c r="A128" s="39" t="s">
        <v>588</v>
      </c>
      <c r="B128" s="40" t="s">
        <v>233</v>
      </c>
      <c r="C128" s="41"/>
      <c r="D128" s="41"/>
      <c r="E128" s="41"/>
      <c r="F128" s="41">
        <f t="shared" si="4"/>
        <v>0</v>
      </c>
    </row>
    <row r="129" spans="1:6" ht="33" customHeight="1" x14ac:dyDescent="0.25">
      <c r="A129" s="39" t="s">
        <v>349</v>
      </c>
      <c r="B129" s="40" t="s">
        <v>350</v>
      </c>
      <c r="C129" s="41">
        <f>C130+C131+C132</f>
        <v>283.91999999999996</v>
      </c>
      <c r="D129" s="41">
        <f>D130+D131+D132</f>
        <v>10.3</v>
      </c>
      <c r="E129" s="41">
        <f>E130+E131+E132</f>
        <v>0</v>
      </c>
      <c r="F129" s="41">
        <f t="shared" si="4"/>
        <v>283.91999999999996</v>
      </c>
    </row>
    <row r="130" spans="1:6" x14ac:dyDescent="0.25">
      <c r="A130" s="39" t="s">
        <v>589</v>
      </c>
      <c r="B130" s="40" t="s">
        <v>231</v>
      </c>
      <c r="C130" s="41">
        <v>106</v>
      </c>
      <c r="D130" s="41"/>
      <c r="E130" s="41"/>
      <c r="F130" s="41">
        <f t="shared" si="4"/>
        <v>106</v>
      </c>
    </row>
    <row r="131" spans="1:6" x14ac:dyDescent="0.25">
      <c r="A131" s="39" t="s">
        <v>590</v>
      </c>
      <c r="B131" s="40" t="s">
        <v>519</v>
      </c>
      <c r="C131" s="41">
        <v>163.41999999999999</v>
      </c>
      <c r="D131" s="41">
        <v>10.3</v>
      </c>
      <c r="E131" s="41"/>
      <c r="F131" s="41">
        <f t="shared" si="4"/>
        <v>163.41999999999999</v>
      </c>
    </row>
    <row r="132" spans="1:6" x14ac:dyDescent="0.25">
      <c r="A132" s="39" t="s">
        <v>591</v>
      </c>
      <c r="B132" s="40" t="s">
        <v>233</v>
      </c>
      <c r="C132" s="41">
        <v>14.5</v>
      </c>
      <c r="D132" s="41"/>
      <c r="E132" s="41"/>
      <c r="F132" s="41">
        <f t="shared" si="4"/>
        <v>14.5</v>
      </c>
    </row>
    <row r="133" spans="1:6" s="37" customFormat="1" ht="14.25" x14ac:dyDescent="0.25">
      <c r="A133" s="34" t="s">
        <v>351</v>
      </c>
      <c r="B133" s="35" t="s">
        <v>352</v>
      </c>
      <c r="C133" s="36">
        <f>_68.02.04+_68.02.05+_68.02.06+_68.02.10+_68.02.11+_68.02.15+_68.02.50</f>
        <v>7195.8</v>
      </c>
      <c r="D133" s="36">
        <f>_68.02.04+_68.02.05+_68.02.06+_68.02.10+_68.02.11+_68.02.15+_68.02.50</f>
        <v>0</v>
      </c>
      <c r="E133" s="36">
        <f>_68.02.04+_68.02.05+_68.02.06+_68.02.10+_68.02.11+_68.02.15+_68.02.50</f>
        <v>0</v>
      </c>
      <c r="F133" s="36">
        <f t="shared" si="4"/>
        <v>7195.8</v>
      </c>
    </row>
    <row r="134" spans="1:6" ht="30" x14ac:dyDescent="0.25">
      <c r="A134" s="39" t="s">
        <v>353</v>
      </c>
      <c r="B134" s="40" t="s">
        <v>354</v>
      </c>
      <c r="C134" s="41">
        <v>0</v>
      </c>
      <c r="D134" s="41"/>
      <c r="E134" s="41"/>
      <c r="F134" s="41">
        <f t="shared" si="4"/>
        <v>0</v>
      </c>
    </row>
    <row r="135" spans="1:6" ht="30" x14ac:dyDescent="0.25">
      <c r="A135" s="39" t="s">
        <v>355</v>
      </c>
      <c r="B135" s="40" t="s">
        <v>356</v>
      </c>
      <c r="C135" s="41">
        <f>_68.02.05.02</f>
        <v>5774</v>
      </c>
      <c r="D135" s="41">
        <f>_68.02.05.02</f>
        <v>0</v>
      </c>
      <c r="E135" s="41">
        <f>_68.02.05.02</f>
        <v>0</v>
      </c>
      <c r="F135" s="41">
        <f t="shared" si="4"/>
        <v>5774</v>
      </c>
    </row>
    <row r="136" spans="1:6" x14ac:dyDescent="0.25">
      <c r="A136" s="39" t="s">
        <v>357</v>
      </c>
      <c r="B136" s="40" t="s">
        <v>358</v>
      </c>
      <c r="C136" s="41">
        <f>C137+C138</f>
        <v>5774</v>
      </c>
      <c r="D136" s="41">
        <f>D137+D138</f>
        <v>0</v>
      </c>
      <c r="E136" s="41"/>
      <c r="F136" s="41">
        <f t="shared" si="4"/>
        <v>5774</v>
      </c>
    </row>
    <row r="137" spans="1:6" x14ac:dyDescent="0.25">
      <c r="A137" s="39" t="s">
        <v>592</v>
      </c>
      <c r="B137" s="40" t="s">
        <v>231</v>
      </c>
      <c r="C137" s="41">
        <v>3474</v>
      </c>
      <c r="D137" s="41"/>
      <c r="E137" s="41"/>
      <c r="F137" s="41"/>
    </row>
    <row r="138" spans="1:6" x14ac:dyDescent="0.25">
      <c r="A138" s="39" t="s">
        <v>593</v>
      </c>
      <c r="B138" s="40" t="s">
        <v>522</v>
      </c>
      <c r="C138" s="41">
        <v>2300</v>
      </c>
      <c r="D138" s="41"/>
      <c r="E138" s="41"/>
      <c r="F138" s="41"/>
    </row>
    <row r="139" spans="1:6" x14ac:dyDescent="0.25">
      <c r="A139" s="39" t="s">
        <v>359</v>
      </c>
      <c r="B139" s="40" t="s">
        <v>360</v>
      </c>
      <c r="C139" s="41">
        <v>0</v>
      </c>
      <c r="D139" s="41"/>
      <c r="E139" s="41"/>
      <c r="F139" s="41">
        <f t="shared" si="4"/>
        <v>0</v>
      </c>
    </row>
    <row r="140" spans="1:6" ht="30" x14ac:dyDescent="0.25">
      <c r="A140" s="39" t="s">
        <v>361</v>
      </c>
      <c r="B140" s="40" t="s">
        <v>362</v>
      </c>
      <c r="C140" s="41">
        <v>0</v>
      </c>
      <c r="D140" s="41"/>
      <c r="E140" s="41"/>
      <c r="F140" s="41">
        <f t="shared" si="4"/>
        <v>0</v>
      </c>
    </row>
    <row r="141" spans="1:6" x14ac:dyDescent="0.25">
      <c r="A141" s="39" t="s">
        <v>363</v>
      </c>
      <c r="B141" s="40" t="s">
        <v>364</v>
      </c>
      <c r="C141" s="41">
        <f>SUM(C142:C144)</f>
        <v>0</v>
      </c>
      <c r="D141" s="41">
        <f>SUM(D142:D144)</f>
        <v>0</v>
      </c>
      <c r="E141" s="41"/>
      <c r="F141" s="41">
        <f t="shared" si="4"/>
        <v>0</v>
      </c>
    </row>
    <row r="142" spans="1:6" x14ac:dyDescent="0.25">
      <c r="A142" s="39" t="s">
        <v>594</v>
      </c>
      <c r="B142" s="40" t="s">
        <v>231</v>
      </c>
      <c r="C142" s="41"/>
      <c r="D142" s="41"/>
      <c r="E142" s="41"/>
      <c r="F142" s="41">
        <f t="shared" si="4"/>
        <v>0</v>
      </c>
    </row>
    <row r="143" spans="1:6" x14ac:dyDescent="0.25">
      <c r="A143" s="39" t="s">
        <v>595</v>
      </c>
      <c r="B143" s="40" t="s">
        <v>519</v>
      </c>
      <c r="C143" s="41"/>
      <c r="D143" s="41"/>
      <c r="E143" s="41"/>
      <c r="F143" s="41">
        <f t="shared" si="4"/>
        <v>0</v>
      </c>
    </row>
    <row r="144" spans="1:6" x14ac:dyDescent="0.25">
      <c r="A144" s="39" t="s">
        <v>596</v>
      </c>
      <c r="B144" s="40" t="s">
        <v>268</v>
      </c>
      <c r="C144" s="41">
        <v>0</v>
      </c>
      <c r="D144" s="41"/>
      <c r="E144" s="41"/>
      <c r="F144" s="41">
        <f t="shared" si="4"/>
        <v>0</v>
      </c>
    </row>
    <row r="145" spans="1:6" ht="21.75" customHeight="1" x14ac:dyDescent="0.25">
      <c r="A145" s="39" t="s">
        <v>365</v>
      </c>
      <c r="B145" s="40" t="s">
        <v>366</v>
      </c>
      <c r="C145" s="41">
        <f>C146+C148</f>
        <v>1081.8</v>
      </c>
      <c r="D145" s="41">
        <f>D146+D148</f>
        <v>0</v>
      </c>
      <c r="E145" s="41">
        <f>SUM(E146:E148)</f>
        <v>0</v>
      </c>
      <c r="F145" s="41">
        <f t="shared" si="4"/>
        <v>1081.8</v>
      </c>
    </row>
    <row r="146" spans="1:6" x14ac:dyDescent="0.25">
      <c r="A146" s="39" t="s">
        <v>367</v>
      </c>
      <c r="B146" s="40" t="s">
        <v>368</v>
      </c>
      <c r="C146" s="41">
        <f>C147</f>
        <v>490</v>
      </c>
      <c r="D146" s="41">
        <f>D147</f>
        <v>0</v>
      </c>
      <c r="E146" s="41"/>
      <c r="F146" s="41">
        <f t="shared" si="4"/>
        <v>490</v>
      </c>
    </row>
    <row r="147" spans="1:6" x14ac:dyDescent="0.25">
      <c r="A147" s="39" t="s">
        <v>597</v>
      </c>
      <c r="B147" s="40" t="s">
        <v>522</v>
      </c>
      <c r="C147" s="41">
        <v>490</v>
      </c>
      <c r="D147" s="41"/>
      <c r="E147" s="41"/>
      <c r="F147" s="41"/>
    </row>
    <row r="148" spans="1:6" x14ac:dyDescent="0.25">
      <c r="A148" s="39" t="s">
        <v>369</v>
      </c>
      <c r="B148" s="40" t="s">
        <v>370</v>
      </c>
      <c r="C148" s="41">
        <f>SUM(C149:C152)</f>
        <v>591.79999999999995</v>
      </c>
      <c r="D148" s="41">
        <f>SUM(D149:D152)</f>
        <v>0</v>
      </c>
      <c r="E148" s="41">
        <f>SUM(E149:E152)</f>
        <v>0</v>
      </c>
      <c r="F148" s="41">
        <f t="shared" si="4"/>
        <v>591.79999999999995</v>
      </c>
    </row>
    <row r="149" spans="1:6" x14ac:dyDescent="0.25">
      <c r="A149" s="39" t="s">
        <v>598</v>
      </c>
      <c r="B149" s="40" t="s">
        <v>231</v>
      </c>
      <c r="C149" s="41">
        <v>243</v>
      </c>
      <c r="D149" s="41"/>
      <c r="E149" s="41"/>
      <c r="F149" s="41">
        <f t="shared" si="4"/>
        <v>243</v>
      </c>
    </row>
    <row r="150" spans="1:6" x14ac:dyDescent="0.25">
      <c r="A150" s="39" t="s">
        <v>599</v>
      </c>
      <c r="B150" s="40" t="s">
        <v>519</v>
      </c>
      <c r="C150" s="41">
        <v>348.8</v>
      </c>
      <c r="D150" s="41"/>
      <c r="E150" s="41"/>
      <c r="F150" s="41">
        <f t="shared" si="4"/>
        <v>348.8</v>
      </c>
    </row>
    <row r="151" spans="1:6" x14ac:dyDescent="0.25">
      <c r="A151" s="39" t="s">
        <v>600</v>
      </c>
      <c r="B151" s="40" t="s">
        <v>268</v>
      </c>
      <c r="C151" s="41">
        <v>0</v>
      </c>
      <c r="D151" s="41"/>
      <c r="E151" s="41"/>
      <c r="F151" s="41">
        <f t="shared" si="4"/>
        <v>0</v>
      </c>
    </row>
    <row r="152" spans="1:6" x14ac:dyDescent="0.25">
      <c r="A152" s="39" t="s">
        <v>601</v>
      </c>
      <c r="B152" s="40" t="s">
        <v>233</v>
      </c>
      <c r="C152" s="41">
        <v>0</v>
      </c>
      <c r="D152" s="41"/>
      <c r="E152" s="41"/>
      <c r="F152" s="41">
        <f t="shared" si="4"/>
        <v>0</v>
      </c>
    </row>
    <row r="153" spans="1:6" ht="30" x14ac:dyDescent="0.25">
      <c r="A153" s="39" t="s">
        <v>371</v>
      </c>
      <c r="B153" s="40" t="s">
        <v>372</v>
      </c>
      <c r="C153" s="41">
        <f>C154+C155</f>
        <v>340</v>
      </c>
      <c r="D153" s="41">
        <f>D154+D155</f>
        <v>0</v>
      </c>
      <c r="E153" s="41"/>
      <c r="F153" s="41">
        <f t="shared" si="4"/>
        <v>340</v>
      </c>
    </row>
    <row r="154" spans="1:6" x14ac:dyDescent="0.25">
      <c r="A154" s="39" t="s">
        <v>602</v>
      </c>
      <c r="B154" s="40" t="s">
        <v>231</v>
      </c>
      <c r="C154" s="41">
        <v>331</v>
      </c>
      <c r="D154" s="41"/>
      <c r="E154" s="41"/>
      <c r="F154" s="41">
        <f t="shared" si="4"/>
        <v>331</v>
      </c>
    </row>
    <row r="155" spans="1:6" x14ac:dyDescent="0.25">
      <c r="A155" s="39" t="s">
        <v>603</v>
      </c>
      <c r="B155" s="40" t="s">
        <v>519</v>
      </c>
      <c r="C155" s="41">
        <v>9</v>
      </c>
      <c r="D155" s="41"/>
      <c r="E155" s="41"/>
      <c r="F155" s="41">
        <f t="shared" si="4"/>
        <v>9</v>
      </c>
    </row>
    <row r="156" spans="1:6" s="37" customFormat="1" ht="42.75" x14ac:dyDescent="0.25">
      <c r="A156" s="34" t="s">
        <v>373</v>
      </c>
      <c r="B156" s="35" t="s">
        <v>374</v>
      </c>
      <c r="C156" s="36">
        <f>_70.02+_74.02</f>
        <v>15814.36</v>
      </c>
      <c r="D156" s="36">
        <f>_70.02+_74.02</f>
        <v>432.57</v>
      </c>
      <c r="E156" s="36">
        <f>_70.02+_74.02</f>
        <v>124.05</v>
      </c>
      <c r="F156" s="36">
        <f t="shared" si="4"/>
        <v>15938.41</v>
      </c>
    </row>
    <row r="157" spans="1:6" s="37" customFormat="1" ht="28.5" x14ac:dyDescent="0.25">
      <c r="A157" s="34" t="s">
        <v>375</v>
      </c>
      <c r="B157" s="35" t="s">
        <v>376</v>
      </c>
      <c r="C157" s="36">
        <f>_70.02.03+_70.02.05+_70.02.06+C173+_70.02.50</f>
        <v>13790.86</v>
      </c>
      <c r="D157" s="36">
        <f>_70.02.03+_70.02.05+_70.02.06+_70.02.50</f>
        <v>177.51999999999998</v>
      </c>
      <c r="E157" s="36">
        <f>_70.02.03+_70.02.05+_70.02.06+E173+_70.02.50</f>
        <v>-25.95</v>
      </c>
      <c r="F157" s="36">
        <f t="shared" si="4"/>
        <v>13764.91</v>
      </c>
    </row>
    <row r="158" spans="1:6" x14ac:dyDescent="0.25">
      <c r="A158" s="39" t="s">
        <v>377</v>
      </c>
      <c r="B158" s="40" t="s">
        <v>378</v>
      </c>
      <c r="C158" s="41">
        <f>C159+C163</f>
        <v>189.55</v>
      </c>
      <c r="D158" s="41">
        <f>D159+D163</f>
        <v>5.69</v>
      </c>
      <c r="E158" s="41">
        <f>E159+E163</f>
        <v>0</v>
      </c>
      <c r="F158" s="41">
        <f t="shared" si="4"/>
        <v>189.55</v>
      </c>
    </row>
    <row r="159" spans="1:6" x14ac:dyDescent="0.25">
      <c r="A159" s="39" t="s">
        <v>379</v>
      </c>
      <c r="B159" s="40" t="s">
        <v>380</v>
      </c>
      <c r="C159" s="41">
        <f>SUM(C160:C162)</f>
        <v>189.55</v>
      </c>
      <c r="D159" s="41">
        <f>SUM(D160:D162)</f>
        <v>5.69</v>
      </c>
      <c r="E159" s="41">
        <f>SUM(E160:E161)</f>
        <v>0</v>
      </c>
      <c r="F159" s="41">
        <f t="shared" si="4"/>
        <v>189.55</v>
      </c>
    </row>
    <row r="160" spans="1:6" x14ac:dyDescent="0.25">
      <c r="A160" s="39" t="s">
        <v>604</v>
      </c>
      <c r="B160" s="40" t="s">
        <v>519</v>
      </c>
      <c r="C160" s="41">
        <v>89.55</v>
      </c>
      <c r="D160" s="41">
        <v>5.69</v>
      </c>
      <c r="E160" s="41"/>
      <c r="F160" s="41">
        <f t="shared" si="4"/>
        <v>89.55</v>
      </c>
    </row>
    <row r="161" spans="1:6" ht="45" x14ac:dyDescent="0.25">
      <c r="A161" s="39" t="s">
        <v>605</v>
      </c>
      <c r="B161" s="40" t="s">
        <v>284</v>
      </c>
      <c r="C161" s="41"/>
      <c r="D161" s="41"/>
      <c r="E161" s="41"/>
      <c r="F161" s="41">
        <f t="shared" si="4"/>
        <v>0</v>
      </c>
    </row>
    <row r="162" spans="1:6" x14ac:dyDescent="0.25">
      <c r="A162" s="39" t="s">
        <v>606</v>
      </c>
      <c r="B162" s="40" t="s">
        <v>233</v>
      </c>
      <c r="C162" s="41">
        <v>100</v>
      </c>
      <c r="D162" s="41"/>
      <c r="E162" s="41"/>
      <c r="F162" s="41"/>
    </row>
    <row r="163" spans="1:6" x14ac:dyDescent="0.25">
      <c r="A163" s="39" t="s">
        <v>381</v>
      </c>
      <c r="B163" s="40" t="s">
        <v>382</v>
      </c>
      <c r="C163" s="41">
        <v>0</v>
      </c>
      <c r="D163" s="41"/>
      <c r="E163" s="41"/>
      <c r="F163" s="41">
        <f t="shared" si="4"/>
        <v>0</v>
      </c>
    </row>
    <row r="164" spans="1:6" ht="30" x14ac:dyDescent="0.25">
      <c r="A164" s="39" t="s">
        <v>383</v>
      </c>
      <c r="B164" s="40" t="s">
        <v>384</v>
      </c>
      <c r="C164" s="41">
        <f>_70.02.05.01+_70.02.05.02</f>
        <v>200</v>
      </c>
      <c r="D164" s="41">
        <f>_70.02.05.01+_70.02.05.02</f>
        <v>0</v>
      </c>
      <c r="E164" s="41">
        <f>_70.02.05.01+_70.02.05.02</f>
        <v>-25.95</v>
      </c>
      <c r="F164" s="41">
        <f t="shared" ref="F164:F203" si="5">C164+E164</f>
        <v>174.05</v>
      </c>
    </row>
    <row r="165" spans="1:6" x14ac:dyDescent="0.25">
      <c r="A165" s="39" t="s">
        <v>385</v>
      </c>
      <c r="B165" s="40" t="s">
        <v>386</v>
      </c>
      <c r="C165" s="41">
        <f>SUM(C166:C167)</f>
        <v>200</v>
      </c>
      <c r="D165" s="41">
        <f>SUM(D166:D167)</f>
        <v>0</v>
      </c>
      <c r="E165" s="41">
        <f>SUM(E166:E167)</f>
        <v>-25.95</v>
      </c>
      <c r="F165" s="41">
        <f t="shared" si="5"/>
        <v>174.05</v>
      </c>
    </row>
    <row r="166" spans="1:6" x14ac:dyDescent="0.25">
      <c r="A166" s="39" t="s">
        <v>607</v>
      </c>
      <c r="B166" s="40" t="s">
        <v>519</v>
      </c>
      <c r="C166" s="41">
        <v>0</v>
      </c>
      <c r="D166" s="41"/>
      <c r="E166" s="41"/>
      <c r="F166" s="41">
        <f t="shared" si="5"/>
        <v>0</v>
      </c>
    </row>
    <row r="167" spans="1:6" x14ac:dyDescent="0.25">
      <c r="A167" s="39" t="s">
        <v>608</v>
      </c>
      <c r="B167" s="40" t="s">
        <v>233</v>
      </c>
      <c r="C167" s="41">
        <v>200</v>
      </c>
      <c r="D167" s="41"/>
      <c r="E167" s="41">
        <v>-25.95</v>
      </c>
      <c r="F167" s="41">
        <f t="shared" si="5"/>
        <v>174.05</v>
      </c>
    </row>
    <row r="168" spans="1:6" x14ac:dyDescent="0.25">
      <c r="A168" s="39" t="s">
        <v>387</v>
      </c>
      <c r="B168" s="40" t="s">
        <v>388</v>
      </c>
      <c r="C168" s="41">
        <v>0</v>
      </c>
      <c r="D168" s="41"/>
      <c r="E168" s="41"/>
      <c r="F168" s="41">
        <f t="shared" si="5"/>
        <v>0</v>
      </c>
    </row>
    <row r="169" spans="1:6" x14ac:dyDescent="0.25">
      <c r="A169" s="39" t="s">
        <v>389</v>
      </c>
      <c r="B169" s="40" t="s">
        <v>390</v>
      </c>
      <c r="C169" s="41">
        <f>SUM(C170:C172)</f>
        <v>3950.04</v>
      </c>
      <c r="D169" s="41">
        <f t="shared" ref="D169:F169" si="6">SUM(D170:D172)</f>
        <v>136.82</v>
      </c>
      <c r="E169" s="41">
        <f t="shared" si="6"/>
        <v>0</v>
      </c>
      <c r="F169" s="41">
        <f t="shared" si="6"/>
        <v>3950.04</v>
      </c>
    </row>
    <row r="170" spans="1:6" ht="18.75" customHeight="1" x14ac:dyDescent="0.25">
      <c r="A170" s="39" t="s">
        <v>609</v>
      </c>
      <c r="B170" s="40" t="s">
        <v>519</v>
      </c>
      <c r="C170" s="41">
        <v>1231</v>
      </c>
      <c r="D170" s="41">
        <v>136.82</v>
      </c>
      <c r="E170" s="41"/>
      <c r="F170" s="41">
        <f t="shared" si="5"/>
        <v>1231</v>
      </c>
    </row>
    <row r="171" spans="1:6" x14ac:dyDescent="0.25">
      <c r="A171" s="39" t="s">
        <v>634</v>
      </c>
      <c r="B171" s="40" t="s">
        <v>523</v>
      </c>
      <c r="C171" s="41">
        <v>2719.04</v>
      </c>
      <c r="D171" s="41"/>
      <c r="E171" s="41"/>
      <c r="F171" s="41">
        <f t="shared" si="5"/>
        <v>2719.04</v>
      </c>
    </row>
    <row r="172" spans="1:6" x14ac:dyDescent="0.25">
      <c r="A172" s="39" t="s">
        <v>610</v>
      </c>
      <c r="B172" s="40" t="s">
        <v>233</v>
      </c>
      <c r="C172" s="41"/>
      <c r="D172" s="41"/>
      <c r="E172" s="41"/>
      <c r="F172" s="41"/>
    </row>
    <row r="173" spans="1:6" ht="30" x14ac:dyDescent="0.25">
      <c r="A173" s="39" t="s">
        <v>524</v>
      </c>
      <c r="B173" s="40" t="s">
        <v>525</v>
      </c>
      <c r="C173" s="41">
        <f>SUM(C174:C175)</f>
        <v>7429.2699999999995</v>
      </c>
      <c r="D173" s="41">
        <f>SUM(D174:D175)</f>
        <v>0</v>
      </c>
      <c r="E173" s="41">
        <f>SUM(E174:E175)</f>
        <v>0</v>
      </c>
      <c r="F173" s="41">
        <f t="shared" si="5"/>
        <v>7429.2699999999995</v>
      </c>
    </row>
    <row r="174" spans="1:6" x14ac:dyDescent="0.25">
      <c r="A174" s="39" t="s">
        <v>611</v>
      </c>
      <c r="B174" s="40" t="s">
        <v>526</v>
      </c>
      <c r="C174" s="41">
        <v>7256.57</v>
      </c>
      <c r="D174" s="41"/>
      <c r="E174" s="41"/>
      <c r="F174" s="41">
        <f t="shared" si="5"/>
        <v>7256.57</v>
      </c>
    </row>
    <row r="175" spans="1:6" x14ac:dyDescent="0.25">
      <c r="A175" s="39" t="s">
        <v>612</v>
      </c>
      <c r="B175" s="40" t="s">
        <v>233</v>
      </c>
      <c r="C175" s="41">
        <v>172.7</v>
      </c>
      <c r="D175" s="41"/>
      <c r="E175" s="41"/>
      <c r="F175" s="41">
        <f t="shared" si="5"/>
        <v>172.7</v>
      </c>
    </row>
    <row r="176" spans="1:6" ht="45" x14ac:dyDescent="0.25">
      <c r="A176" s="39" t="s">
        <v>391</v>
      </c>
      <c r="B176" s="40" t="s">
        <v>484</v>
      </c>
      <c r="C176" s="41">
        <f>SUM(C177:C180)</f>
        <v>2022</v>
      </c>
      <c r="D176" s="41">
        <f t="shared" ref="D176:F176" si="7">SUM(D177:D180)</f>
        <v>35.01</v>
      </c>
      <c r="E176" s="41">
        <f t="shared" si="7"/>
        <v>0</v>
      </c>
      <c r="F176" s="41">
        <f t="shared" si="7"/>
        <v>2022</v>
      </c>
    </row>
    <row r="177" spans="1:6" x14ac:dyDescent="0.25">
      <c r="A177" s="39" t="s">
        <v>613</v>
      </c>
      <c r="B177" s="40" t="s">
        <v>231</v>
      </c>
      <c r="C177" s="41">
        <v>1022</v>
      </c>
      <c r="D177" s="41"/>
      <c r="E177" s="41"/>
      <c r="F177" s="41">
        <f t="shared" si="5"/>
        <v>1022</v>
      </c>
    </row>
    <row r="178" spans="1:6" x14ac:dyDescent="0.25">
      <c r="A178" s="39" t="s">
        <v>614</v>
      </c>
      <c r="B178" s="40" t="s">
        <v>519</v>
      </c>
      <c r="C178" s="41">
        <v>450</v>
      </c>
      <c r="D178" s="41">
        <v>35.01</v>
      </c>
      <c r="E178" s="41"/>
      <c r="F178" s="41">
        <f t="shared" si="5"/>
        <v>450</v>
      </c>
    </row>
    <row r="179" spans="1:6" x14ac:dyDescent="0.25">
      <c r="A179" s="39" t="s">
        <v>615</v>
      </c>
      <c r="B179" s="40" t="s">
        <v>233</v>
      </c>
      <c r="C179" s="41">
        <v>551.28</v>
      </c>
      <c r="D179" s="41"/>
      <c r="E179" s="41"/>
      <c r="F179" s="41">
        <f t="shared" si="5"/>
        <v>551.28</v>
      </c>
    </row>
    <row r="180" spans="1:6" ht="30" x14ac:dyDescent="0.25">
      <c r="A180" s="39" t="s">
        <v>637</v>
      </c>
      <c r="B180" s="40" t="s">
        <v>518</v>
      </c>
      <c r="C180" s="41">
        <v>-1.28</v>
      </c>
      <c r="D180" s="41"/>
      <c r="E180" s="41"/>
      <c r="F180" s="41">
        <f t="shared" si="5"/>
        <v>-1.28</v>
      </c>
    </row>
    <row r="181" spans="1:6" s="37" customFormat="1" ht="14.25" x14ac:dyDescent="0.25">
      <c r="A181" s="34" t="s">
        <v>392</v>
      </c>
      <c r="B181" s="35" t="s">
        <v>393</v>
      </c>
      <c r="C181" s="36">
        <f>_74.02.05+_74.02.06</f>
        <v>2023.5</v>
      </c>
      <c r="D181" s="36">
        <f>_74.02.05+_74.02.06</f>
        <v>255.05</v>
      </c>
      <c r="E181" s="36">
        <f>_74.02.05+_74.02.06</f>
        <v>150</v>
      </c>
      <c r="F181" s="36">
        <f t="shared" si="5"/>
        <v>2173.5</v>
      </c>
    </row>
    <row r="182" spans="1:6" x14ac:dyDescent="0.25">
      <c r="A182" s="39" t="s">
        <v>394</v>
      </c>
      <c r="B182" s="40" t="s">
        <v>395</v>
      </c>
      <c r="C182" s="41">
        <f>_74.02.05.01+_74.02.05.02</f>
        <v>1640</v>
      </c>
      <c r="D182" s="41">
        <f>_74.02.05.01+_74.02.05.02</f>
        <v>255.05</v>
      </c>
      <c r="E182" s="41">
        <f>_74.02.05.01+_74.02.05.02</f>
        <v>150</v>
      </c>
      <c r="F182" s="41">
        <f t="shared" si="5"/>
        <v>1790</v>
      </c>
    </row>
    <row r="183" spans="1:6" x14ac:dyDescent="0.25">
      <c r="A183" s="39" t="s">
        <v>396</v>
      </c>
      <c r="B183" s="40" t="s">
        <v>397</v>
      </c>
      <c r="C183" s="41">
        <f>C184</f>
        <v>1640</v>
      </c>
      <c r="D183" s="41">
        <f>D184</f>
        <v>255.05</v>
      </c>
      <c r="E183" s="41">
        <f>E184</f>
        <v>150</v>
      </c>
      <c r="F183" s="41">
        <f t="shared" si="5"/>
        <v>1790</v>
      </c>
    </row>
    <row r="184" spans="1:6" x14ac:dyDescent="0.25">
      <c r="A184" s="39" t="s">
        <v>616</v>
      </c>
      <c r="B184" s="40" t="s">
        <v>519</v>
      </c>
      <c r="C184" s="41">
        <v>1640</v>
      </c>
      <c r="D184" s="41">
        <v>255.05</v>
      </c>
      <c r="E184" s="41">
        <v>150</v>
      </c>
      <c r="F184" s="41">
        <f t="shared" si="5"/>
        <v>1790</v>
      </c>
    </row>
    <row r="185" spans="1:6" ht="30" x14ac:dyDescent="0.25">
      <c r="A185" s="39" t="s">
        <v>398</v>
      </c>
      <c r="B185" s="40" t="s">
        <v>399</v>
      </c>
      <c r="C185" s="41">
        <f>C186+C187</f>
        <v>0</v>
      </c>
      <c r="D185" s="41">
        <f>D186+D187</f>
        <v>0</v>
      </c>
      <c r="E185" s="41"/>
      <c r="F185" s="41">
        <f t="shared" si="5"/>
        <v>0</v>
      </c>
    </row>
    <row r="186" spans="1:6" x14ac:dyDescent="0.25">
      <c r="A186" s="39" t="s">
        <v>617</v>
      </c>
      <c r="B186" s="40" t="s">
        <v>233</v>
      </c>
      <c r="C186" s="41"/>
      <c r="D186" s="41"/>
      <c r="E186" s="41"/>
      <c r="F186" s="41">
        <f t="shared" si="5"/>
        <v>0</v>
      </c>
    </row>
    <row r="187" spans="1:6" x14ac:dyDescent="0.25">
      <c r="A187" s="39" t="s">
        <v>618</v>
      </c>
      <c r="B187" s="40" t="s">
        <v>400</v>
      </c>
      <c r="C187" s="41">
        <v>0</v>
      </c>
      <c r="D187" s="41"/>
      <c r="E187" s="41"/>
      <c r="F187" s="41">
        <f t="shared" si="5"/>
        <v>0</v>
      </c>
    </row>
    <row r="188" spans="1:6" x14ac:dyDescent="0.25">
      <c r="A188" s="39" t="s">
        <v>401</v>
      </c>
      <c r="B188" s="40" t="s">
        <v>402</v>
      </c>
      <c r="C188" s="41">
        <f>C189+C190+C191</f>
        <v>383.5</v>
      </c>
      <c r="D188" s="41">
        <f>D189+D190+D191</f>
        <v>0</v>
      </c>
      <c r="E188" s="41">
        <f>E189+E190</f>
        <v>0</v>
      </c>
      <c r="F188" s="41">
        <f t="shared" si="5"/>
        <v>383.5</v>
      </c>
    </row>
    <row r="189" spans="1:6" x14ac:dyDescent="0.25">
      <c r="A189" s="39" t="s">
        <v>619</v>
      </c>
      <c r="B189" s="40" t="s">
        <v>500</v>
      </c>
      <c r="C189" s="41">
        <v>383.5</v>
      </c>
      <c r="D189" s="41"/>
      <c r="E189" s="41"/>
      <c r="F189" s="41">
        <f t="shared" si="5"/>
        <v>383.5</v>
      </c>
    </row>
    <row r="190" spans="1:6" x14ac:dyDescent="0.25">
      <c r="A190" s="39" t="s">
        <v>620</v>
      </c>
      <c r="B190" s="40" t="s">
        <v>400</v>
      </c>
      <c r="C190" s="41">
        <v>0</v>
      </c>
      <c r="D190" s="41"/>
      <c r="E190" s="41"/>
      <c r="F190" s="41">
        <f t="shared" si="5"/>
        <v>0</v>
      </c>
    </row>
    <row r="191" spans="1:6" x14ac:dyDescent="0.25">
      <c r="A191" s="39" t="s">
        <v>621</v>
      </c>
      <c r="B191" s="40" t="s">
        <v>233</v>
      </c>
      <c r="C191" s="41"/>
      <c r="D191" s="41"/>
      <c r="E191" s="41"/>
      <c r="F191" s="41"/>
    </row>
    <row r="192" spans="1:6" s="37" customFormat="1" ht="28.5" x14ac:dyDescent="0.25">
      <c r="A192" s="34" t="s">
        <v>403</v>
      </c>
      <c r="B192" s="35" t="s">
        <v>404</v>
      </c>
      <c r="C192" s="36">
        <f>_80.02+_81.02+_83.02+_84.02+_87.02</f>
        <v>7735.66</v>
      </c>
      <c r="D192" s="36">
        <f>_80.02+_81.02+_83.02+_84.02+_87.02</f>
        <v>12.38</v>
      </c>
      <c r="E192" s="36">
        <f>_80.02+_81.02+_83.02+_84.02+_87.02</f>
        <v>258.78000000000003</v>
      </c>
      <c r="F192" s="36">
        <f t="shared" si="5"/>
        <v>7994.44</v>
      </c>
    </row>
    <row r="193" spans="1:7" s="37" customFormat="1" ht="28.5" x14ac:dyDescent="0.25">
      <c r="A193" s="34" t="s">
        <v>405</v>
      </c>
      <c r="B193" s="35" t="s">
        <v>406</v>
      </c>
      <c r="C193" s="36">
        <f>_80.02.01</f>
        <v>370</v>
      </c>
      <c r="D193" s="36">
        <f>_80.02.01</f>
        <v>0</v>
      </c>
      <c r="E193" s="36">
        <f>_80.02.01</f>
        <v>0</v>
      </c>
      <c r="F193" s="36">
        <f t="shared" si="5"/>
        <v>370</v>
      </c>
    </row>
    <row r="194" spans="1:7" ht="30" x14ac:dyDescent="0.25">
      <c r="A194" s="39" t="s">
        <v>407</v>
      </c>
      <c r="B194" s="40" t="s">
        <v>408</v>
      </c>
      <c r="C194" s="41">
        <f>_80.02.01.06+_80.02.01.09+_80.02.01.10+_80.02.01.30</f>
        <v>370</v>
      </c>
      <c r="D194" s="41">
        <f>_80.02.01.06+_80.02.01.09+_80.02.01.10+_80.02.01.30</f>
        <v>0</v>
      </c>
      <c r="E194" s="41">
        <f>_80.02.01.06+_80.02.01.09+_80.02.01.10+_80.02.01.30</f>
        <v>0</v>
      </c>
      <c r="F194" s="41">
        <f t="shared" si="5"/>
        <v>370</v>
      </c>
    </row>
    <row r="195" spans="1:7" ht="30" x14ac:dyDescent="0.25">
      <c r="A195" s="39" t="s">
        <v>409</v>
      </c>
      <c r="B195" s="40" t="s">
        <v>410</v>
      </c>
      <c r="C195" s="41">
        <v>370</v>
      </c>
      <c r="D195" s="41"/>
      <c r="E195" s="41">
        <v>0</v>
      </c>
      <c r="F195" s="41">
        <f t="shared" si="5"/>
        <v>370</v>
      </c>
    </row>
    <row r="196" spans="1:7" x14ac:dyDescent="0.25">
      <c r="A196" s="39" t="s">
        <v>622</v>
      </c>
      <c r="B196" s="40" t="s">
        <v>519</v>
      </c>
      <c r="C196" s="41">
        <v>370</v>
      </c>
      <c r="D196" s="41"/>
      <c r="E196" s="41"/>
      <c r="F196" s="41">
        <f t="shared" si="5"/>
        <v>370</v>
      </c>
    </row>
    <row r="197" spans="1:7" x14ac:dyDescent="0.25">
      <c r="A197" s="39" t="s">
        <v>411</v>
      </c>
      <c r="B197" s="40" t="s">
        <v>412</v>
      </c>
      <c r="C197" s="41">
        <v>0</v>
      </c>
      <c r="D197" s="41"/>
      <c r="E197" s="41"/>
      <c r="F197" s="41">
        <f t="shared" si="5"/>
        <v>0</v>
      </c>
    </row>
    <row r="198" spans="1:7" ht="30" x14ac:dyDescent="0.25">
      <c r="A198" s="39" t="s">
        <v>413</v>
      </c>
      <c r="B198" s="40" t="s">
        <v>414</v>
      </c>
      <c r="C198" s="41">
        <v>0</v>
      </c>
      <c r="D198" s="41"/>
      <c r="E198" s="41"/>
      <c r="F198" s="41">
        <f t="shared" si="5"/>
        <v>0</v>
      </c>
    </row>
    <row r="199" spans="1:7" ht="30" x14ac:dyDescent="0.25">
      <c r="A199" s="39" t="s">
        <v>415</v>
      </c>
      <c r="B199" s="40" t="s">
        <v>416</v>
      </c>
      <c r="C199" s="41">
        <v>0</v>
      </c>
      <c r="D199" s="41"/>
      <c r="E199" s="41"/>
      <c r="F199" s="41">
        <f t="shared" si="5"/>
        <v>0</v>
      </c>
    </row>
    <row r="200" spans="1:7" s="37" customFormat="1" ht="14.25" x14ac:dyDescent="0.25">
      <c r="A200" s="34" t="s">
        <v>417</v>
      </c>
      <c r="B200" s="35" t="s">
        <v>418</v>
      </c>
      <c r="C200" s="36">
        <f>C201+C205</f>
        <v>4470.67</v>
      </c>
      <c r="D200" s="36">
        <f>D201+D205</f>
        <v>0</v>
      </c>
      <c r="E200" s="36">
        <f>E201+E205</f>
        <v>196.58</v>
      </c>
      <c r="F200" s="36">
        <f t="shared" si="5"/>
        <v>4667.25</v>
      </c>
      <c r="G200" s="38"/>
    </row>
    <row r="201" spans="1:7" x14ac:dyDescent="0.25">
      <c r="A201" s="39" t="s">
        <v>419</v>
      </c>
      <c r="B201" s="40" t="s">
        <v>420</v>
      </c>
      <c r="C201" s="41">
        <f>C202+C203+C204</f>
        <v>3607.24</v>
      </c>
      <c r="D201" s="41"/>
      <c r="E201" s="41">
        <f>E202+E203+E204</f>
        <v>0</v>
      </c>
      <c r="F201" s="41">
        <f t="shared" si="5"/>
        <v>3607.24</v>
      </c>
    </row>
    <row r="202" spans="1:7" ht="30" x14ac:dyDescent="0.25">
      <c r="A202" s="39" t="s">
        <v>497</v>
      </c>
      <c r="B202" s="40" t="s">
        <v>485</v>
      </c>
      <c r="C202" s="41">
        <v>3307.24</v>
      </c>
      <c r="D202" s="41"/>
      <c r="E202" s="41"/>
      <c r="F202" s="41">
        <f t="shared" si="5"/>
        <v>3307.24</v>
      </c>
    </row>
    <row r="203" spans="1:7" x14ac:dyDescent="0.25">
      <c r="A203" s="39" t="s">
        <v>623</v>
      </c>
      <c r="B203" s="40" t="s">
        <v>486</v>
      </c>
      <c r="C203" s="41">
        <v>300</v>
      </c>
      <c r="D203" s="41"/>
      <c r="E203" s="41"/>
      <c r="F203" s="41">
        <f t="shared" si="5"/>
        <v>300</v>
      </c>
    </row>
    <row r="204" spans="1:7" ht="30" x14ac:dyDescent="0.25">
      <c r="A204" s="39" t="s">
        <v>421</v>
      </c>
      <c r="B204" s="40" t="s">
        <v>422</v>
      </c>
      <c r="C204" s="41"/>
      <c r="D204" s="41"/>
      <c r="E204" s="41"/>
      <c r="F204" s="41">
        <f t="shared" ref="F204:F236" si="8">C204+E204</f>
        <v>0</v>
      </c>
    </row>
    <row r="205" spans="1:7" ht="30" x14ac:dyDescent="0.25">
      <c r="A205" s="39" t="s">
        <v>423</v>
      </c>
      <c r="B205" s="40" t="s">
        <v>424</v>
      </c>
      <c r="C205" s="41">
        <f>C206</f>
        <v>863.43</v>
      </c>
      <c r="D205" s="41">
        <f>D206</f>
        <v>0</v>
      </c>
      <c r="E205" s="41">
        <f>E206</f>
        <v>196.58</v>
      </c>
      <c r="F205" s="41">
        <f t="shared" si="8"/>
        <v>1060.01</v>
      </c>
    </row>
    <row r="206" spans="1:7" x14ac:dyDescent="0.25">
      <c r="A206" s="39" t="s">
        <v>624</v>
      </c>
      <c r="B206" s="40" t="s">
        <v>233</v>
      </c>
      <c r="C206" s="41">
        <v>863.43</v>
      </c>
      <c r="D206" s="41"/>
      <c r="E206" s="41">
        <v>196.58</v>
      </c>
      <c r="F206" s="41">
        <f t="shared" si="8"/>
        <v>1060.01</v>
      </c>
    </row>
    <row r="207" spans="1:7" s="37" customFormat="1" ht="28.5" x14ac:dyDescent="0.25">
      <c r="A207" s="34" t="s">
        <v>425</v>
      </c>
      <c r="B207" s="35" t="s">
        <v>426</v>
      </c>
      <c r="C207" s="36">
        <f>_83.02.03</f>
        <v>0</v>
      </c>
      <c r="D207" s="36">
        <f>_83.02.03</f>
        <v>0</v>
      </c>
      <c r="E207" s="36"/>
      <c r="F207" s="36">
        <f t="shared" si="8"/>
        <v>0</v>
      </c>
    </row>
    <row r="208" spans="1:7" x14ac:dyDescent="0.25">
      <c r="A208" s="39" t="s">
        <v>427</v>
      </c>
      <c r="B208" s="40" t="s">
        <v>428</v>
      </c>
      <c r="C208" s="41">
        <f>_83.02.03.03+_83.02.03.30</f>
        <v>0</v>
      </c>
      <c r="D208" s="41">
        <f>_83.02.03.03+_83.02.03.30</f>
        <v>0</v>
      </c>
      <c r="E208" s="41"/>
      <c r="F208" s="41">
        <f t="shared" si="8"/>
        <v>0</v>
      </c>
    </row>
    <row r="209" spans="1:8" ht="30" x14ac:dyDescent="0.25">
      <c r="A209" s="39" t="s">
        <v>429</v>
      </c>
      <c r="B209" s="40" t="s">
        <v>430</v>
      </c>
      <c r="C209" s="41">
        <v>0</v>
      </c>
      <c r="D209" s="41"/>
      <c r="E209" s="41"/>
      <c r="F209" s="41">
        <f t="shared" si="8"/>
        <v>0</v>
      </c>
    </row>
    <row r="210" spans="1:8" x14ac:dyDescent="0.25">
      <c r="A210" s="39" t="s">
        <v>431</v>
      </c>
      <c r="B210" s="40" t="s">
        <v>432</v>
      </c>
      <c r="C210" s="41">
        <v>0</v>
      </c>
      <c r="D210" s="41"/>
      <c r="E210" s="41"/>
      <c r="F210" s="41">
        <f t="shared" si="8"/>
        <v>0</v>
      </c>
    </row>
    <row r="211" spans="1:8" s="37" customFormat="1" ht="14.25" x14ac:dyDescent="0.25">
      <c r="A211" s="34" t="s">
        <v>433</v>
      </c>
      <c r="B211" s="35" t="s">
        <v>434</v>
      </c>
      <c r="C211" s="36">
        <f>_84.02.03+_84.02.06+_84.02.50</f>
        <v>2854.99</v>
      </c>
      <c r="D211" s="36">
        <f>_84.02.03+_84.02.06+_84.02.50</f>
        <v>8.57</v>
      </c>
      <c r="E211" s="36">
        <f>_84.02.03+_84.02.06+_84.02.50</f>
        <v>62.2</v>
      </c>
      <c r="F211" s="36">
        <f t="shared" si="8"/>
        <v>2917.1899999999996</v>
      </c>
    </row>
    <row r="212" spans="1:8" x14ac:dyDescent="0.25">
      <c r="A212" s="39" t="s">
        <v>435</v>
      </c>
      <c r="B212" s="40" t="s">
        <v>436</v>
      </c>
      <c r="C212" s="41">
        <f>C213+C217</f>
        <v>2849.99</v>
      </c>
      <c r="D212" s="41">
        <f>D213+D217</f>
        <v>8.57</v>
      </c>
      <c r="E212" s="41">
        <f>E213+E217</f>
        <v>62.2</v>
      </c>
      <c r="F212" s="41">
        <f>F213+F217</f>
        <v>2912.19</v>
      </c>
    </row>
    <row r="213" spans="1:8" ht="30" x14ac:dyDescent="0.25">
      <c r="A213" s="39" t="s">
        <v>437</v>
      </c>
      <c r="B213" s="40" t="s">
        <v>438</v>
      </c>
      <c r="C213" s="41">
        <f>SUM(C214:C215)</f>
        <v>826.54</v>
      </c>
      <c r="D213" s="41">
        <f>SUM(D214:D215)</f>
        <v>0</v>
      </c>
      <c r="E213" s="41">
        <f>SUM(E214:E215)</f>
        <v>0</v>
      </c>
      <c r="F213" s="41">
        <f t="shared" si="8"/>
        <v>826.54</v>
      </c>
    </row>
    <row r="214" spans="1:8" x14ac:dyDescent="0.25">
      <c r="A214" s="39" t="s">
        <v>625</v>
      </c>
      <c r="B214" s="40" t="s">
        <v>500</v>
      </c>
      <c r="C214" s="41">
        <v>500</v>
      </c>
      <c r="D214" s="41">
        <v>0</v>
      </c>
      <c r="E214" s="41"/>
      <c r="F214" s="41">
        <f t="shared" si="8"/>
        <v>500</v>
      </c>
    </row>
    <row r="215" spans="1:8" x14ac:dyDescent="0.25">
      <c r="A215" s="39" t="s">
        <v>626</v>
      </c>
      <c r="B215" s="40" t="s">
        <v>233</v>
      </c>
      <c r="C215" s="41">
        <v>326.54000000000002</v>
      </c>
      <c r="D215" s="41">
        <v>0</v>
      </c>
      <c r="E215" s="41"/>
      <c r="F215" s="41">
        <f t="shared" si="8"/>
        <v>326.54000000000002</v>
      </c>
    </row>
    <row r="216" spans="1:8" x14ac:dyDescent="0.25">
      <c r="A216" s="39" t="s">
        <v>439</v>
      </c>
      <c r="B216" s="40" t="s">
        <v>440</v>
      </c>
      <c r="C216" s="41">
        <v>0</v>
      </c>
      <c r="D216" s="41"/>
      <c r="E216" s="41"/>
      <c r="F216" s="41">
        <f t="shared" si="8"/>
        <v>0</v>
      </c>
    </row>
    <row r="217" spans="1:8" x14ac:dyDescent="0.25">
      <c r="A217" s="39" t="s">
        <v>441</v>
      </c>
      <c r="B217" s="40" t="s">
        <v>442</v>
      </c>
      <c r="C217" s="41">
        <f>SUM(C218+C219+C220)</f>
        <v>2023.45</v>
      </c>
      <c r="D217" s="41">
        <f>SUM(D218:D220)</f>
        <v>8.57</v>
      </c>
      <c r="E217" s="41">
        <f>SUM(E218+E219+E220)</f>
        <v>62.2</v>
      </c>
      <c r="F217" s="41">
        <f t="shared" si="8"/>
        <v>2085.65</v>
      </c>
    </row>
    <row r="218" spans="1:8" x14ac:dyDescent="0.25">
      <c r="A218" s="39" t="s">
        <v>627</v>
      </c>
      <c r="B218" s="40" t="s">
        <v>500</v>
      </c>
      <c r="C218" s="41">
        <v>1039.69</v>
      </c>
      <c r="D218" s="41">
        <v>8.57</v>
      </c>
      <c r="E218" s="41"/>
      <c r="F218" s="41">
        <f t="shared" si="8"/>
        <v>1039.69</v>
      </c>
      <c r="H218" s="42"/>
    </row>
    <row r="219" spans="1:8" ht="30" x14ac:dyDescent="0.25">
      <c r="A219" s="39" t="s">
        <v>628</v>
      </c>
      <c r="B219" s="40" t="s">
        <v>443</v>
      </c>
      <c r="C219" s="41"/>
      <c r="D219" s="41"/>
      <c r="E219" s="41"/>
      <c r="F219" s="41">
        <f t="shared" si="8"/>
        <v>0</v>
      </c>
    </row>
    <row r="220" spans="1:8" x14ac:dyDescent="0.25">
      <c r="A220" s="39" t="s">
        <v>629</v>
      </c>
      <c r="B220" s="40" t="s">
        <v>233</v>
      </c>
      <c r="C220" s="41">
        <v>983.76</v>
      </c>
      <c r="D220" s="41"/>
      <c r="E220" s="41">
        <v>62.2</v>
      </c>
      <c r="F220" s="41">
        <f t="shared" si="8"/>
        <v>1045.96</v>
      </c>
    </row>
    <row r="221" spans="1:8" x14ac:dyDescent="0.25">
      <c r="A221" s="39" t="s">
        <v>444</v>
      </c>
      <c r="B221" s="40" t="s">
        <v>445</v>
      </c>
      <c r="C221" s="41">
        <f>_84.02.06.02</f>
        <v>0</v>
      </c>
      <c r="D221" s="41">
        <f>_84.02.06.02</f>
        <v>0</v>
      </c>
      <c r="E221" s="41"/>
      <c r="F221" s="41">
        <f t="shared" si="8"/>
        <v>0</v>
      </c>
    </row>
    <row r="222" spans="1:8" x14ac:dyDescent="0.25">
      <c r="A222" s="39" t="s">
        <v>446</v>
      </c>
      <c r="B222" s="40" t="s">
        <v>447</v>
      </c>
      <c r="C222" s="41">
        <v>0</v>
      </c>
      <c r="D222" s="41"/>
      <c r="E222" s="41"/>
      <c r="F222" s="41">
        <f t="shared" si="8"/>
        <v>0</v>
      </c>
    </row>
    <row r="223" spans="1:8" ht="30" x14ac:dyDescent="0.25">
      <c r="A223" s="39" t="s">
        <v>448</v>
      </c>
      <c r="B223" s="40" t="s">
        <v>449</v>
      </c>
      <c r="C223" s="41">
        <f>C224</f>
        <v>5</v>
      </c>
      <c r="D223" s="41">
        <f>D224</f>
        <v>0</v>
      </c>
      <c r="E223" s="41"/>
      <c r="F223" s="41">
        <f t="shared" si="8"/>
        <v>5</v>
      </c>
    </row>
    <row r="224" spans="1:8" x14ac:dyDescent="0.25">
      <c r="A224" s="39" t="s">
        <v>635</v>
      </c>
      <c r="B224" s="40" t="s">
        <v>500</v>
      </c>
      <c r="C224" s="41">
        <v>5</v>
      </c>
      <c r="D224" s="41"/>
      <c r="E224" s="41"/>
      <c r="F224" s="41">
        <f t="shared" si="8"/>
        <v>5</v>
      </c>
    </row>
    <row r="225" spans="1:6" s="37" customFormat="1" ht="14.25" x14ac:dyDescent="0.25">
      <c r="A225" s="34" t="s">
        <v>450</v>
      </c>
      <c r="B225" s="35" t="s">
        <v>451</v>
      </c>
      <c r="C225" s="36">
        <f>_87.02.01+_87.02.03+_87.02.04+_87.02.05+_87.02.50</f>
        <v>40</v>
      </c>
      <c r="D225" s="36">
        <f>SUM(_87.02.01+_87.02.03+_87.02.04+_87.02.05+_87.02.50)</f>
        <v>3.81</v>
      </c>
      <c r="E225" s="36">
        <f>_87.02.01+_87.02.03+_87.02.04+_87.02.05+_87.02.50</f>
        <v>0</v>
      </c>
      <c r="F225" s="36">
        <f t="shared" si="8"/>
        <v>40</v>
      </c>
    </row>
    <row r="226" spans="1:6" x14ac:dyDescent="0.25">
      <c r="A226" s="39" t="s">
        <v>452</v>
      </c>
      <c r="B226" s="40" t="s">
        <v>453</v>
      </c>
      <c r="C226" s="41">
        <v>0</v>
      </c>
      <c r="D226" s="41"/>
      <c r="E226" s="41"/>
      <c r="F226" s="41">
        <f t="shared" si="8"/>
        <v>0</v>
      </c>
    </row>
    <row r="227" spans="1:6" x14ac:dyDescent="0.25">
      <c r="A227" s="39" t="s">
        <v>454</v>
      </c>
      <c r="B227" s="40" t="s">
        <v>455</v>
      </c>
      <c r="C227" s="41">
        <v>0</v>
      </c>
      <c r="D227" s="41"/>
      <c r="E227" s="41"/>
      <c r="F227" s="41">
        <f t="shared" si="8"/>
        <v>0</v>
      </c>
    </row>
    <row r="228" spans="1:6" x14ac:dyDescent="0.25">
      <c r="A228" s="39" t="s">
        <v>456</v>
      </c>
      <c r="B228" s="40" t="s">
        <v>457</v>
      </c>
      <c r="C228" s="41">
        <f>C229+C230</f>
        <v>40</v>
      </c>
      <c r="D228" s="41">
        <f>D229+D230</f>
        <v>3.81</v>
      </c>
      <c r="E228" s="41"/>
      <c r="F228" s="41">
        <f t="shared" si="8"/>
        <v>40</v>
      </c>
    </row>
    <row r="229" spans="1:6" x14ac:dyDescent="0.25">
      <c r="A229" s="39" t="s">
        <v>630</v>
      </c>
      <c r="B229" s="40" t="s">
        <v>500</v>
      </c>
      <c r="C229" s="41">
        <v>40</v>
      </c>
      <c r="D229" s="41">
        <v>3.81</v>
      </c>
      <c r="E229" s="41"/>
      <c r="F229" s="41">
        <f t="shared" si="8"/>
        <v>40</v>
      </c>
    </row>
    <row r="230" spans="1:6" x14ac:dyDescent="0.25">
      <c r="A230" s="39" t="s">
        <v>631</v>
      </c>
      <c r="B230" s="40" t="s">
        <v>233</v>
      </c>
      <c r="C230" s="41">
        <v>0</v>
      </c>
      <c r="D230" s="41"/>
      <c r="E230" s="41"/>
      <c r="F230" s="41">
        <f t="shared" si="8"/>
        <v>0</v>
      </c>
    </row>
    <row r="231" spans="1:6" x14ac:dyDescent="0.25">
      <c r="A231" s="39" t="s">
        <v>458</v>
      </c>
      <c r="B231" s="40" t="s">
        <v>459</v>
      </c>
      <c r="C231" s="41">
        <v>0</v>
      </c>
      <c r="D231" s="41"/>
      <c r="E231" s="41"/>
      <c r="F231" s="41">
        <f t="shared" si="8"/>
        <v>0</v>
      </c>
    </row>
    <row r="232" spans="1:6" x14ac:dyDescent="0.25">
      <c r="A232" s="39" t="s">
        <v>460</v>
      </c>
      <c r="B232" s="40" t="s">
        <v>451</v>
      </c>
      <c r="C232" s="41">
        <v>0</v>
      </c>
      <c r="D232" s="41"/>
      <c r="E232" s="41"/>
      <c r="F232" s="41">
        <f t="shared" si="8"/>
        <v>0</v>
      </c>
    </row>
    <row r="233" spans="1:6" s="37" customFormat="1" ht="28.5" x14ac:dyDescent="0.25">
      <c r="A233" s="34" t="s">
        <v>461</v>
      </c>
      <c r="B233" s="35" t="s">
        <v>462</v>
      </c>
      <c r="C233" s="36">
        <v>0</v>
      </c>
      <c r="D233" s="36"/>
      <c r="E233" s="36"/>
      <c r="F233" s="36">
        <f t="shared" si="8"/>
        <v>0</v>
      </c>
    </row>
    <row r="234" spans="1:6" s="37" customFormat="1" ht="14.25" x14ac:dyDescent="0.25">
      <c r="A234" s="34" t="s">
        <v>463</v>
      </c>
      <c r="B234" s="35" t="s">
        <v>464</v>
      </c>
      <c r="C234" s="36">
        <v>0</v>
      </c>
      <c r="D234" s="36"/>
      <c r="E234" s="36"/>
      <c r="F234" s="36">
        <f t="shared" si="8"/>
        <v>0</v>
      </c>
    </row>
    <row r="235" spans="1:6" s="37" customFormat="1" ht="14.25" x14ac:dyDescent="0.25">
      <c r="A235" s="34" t="s">
        <v>465</v>
      </c>
      <c r="B235" s="35" t="s">
        <v>466</v>
      </c>
      <c r="C235" s="36">
        <v>0</v>
      </c>
      <c r="D235" s="36"/>
      <c r="E235" s="36"/>
      <c r="F235" s="36">
        <f t="shared" si="8"/>
        <v>0</v>
      </c>
    </row>
    <row r="236" spans="1:6" s="37" customFormat="1" x14ac:dyDescent="0.25">
      <c r="A236" s="34" t="s">
        <v>467</v>
      </c>
      <c r="B236" s="55" t="s">
        <v>499</v>
      </c>
      <c r="C236" s="36">
        <v>2439.2399999999998</v>
      </c>
      <c r="D236" s="54"/>
      <c r="E236" s="36"/>
      <c r="F236" s="36">
        <f t="shared" si="8"/>
        <v>2439.2399999999998</v>
      </c>
    </row>
    <row r="237" spans="1:6" ht="18.600000000000001" customHeight="1" x14ac:dyDescent="0.25">
      <c r="A237" s="29"/>
      <c r="B237" s="58"/>
      <c r="C237" s="67" t="s">
        <v>653</v>
      </c>
      <c r="D237" s="67"/>
      <c r="E237" s="3"/>
    </row>
    <row r="238" spans="1:6" ht="18" customHeight="1" x14ac:dyDescent="0.25">
      <c r="A238" s="45"/>
      <c r="B238" s="61"/>
      <c r="C238" s="64" t="s">
        <v>654</v>
      </c>
      <c r="D238" s="64"/>
      <c r="E238" s="49"/>
      <c r="F238" s="50"/>
    </row>
    <row r="239" spans="1:6" ht="16.5" customHeight="1" x14ac:dyDescent="0.25">
      <c r="B239" s="58"/>
      <c r="C239" s="63" t="s">
        <v>511</v>
      </c>
      <c r="D239" s="63"/>
      <c r="E239" s="51"/>
      <c r="F239" s="51"/>
    </row>
    <row r="240" spans="1:6" ht="15" customHeight="1" x14ac:dyDescent="0.25">
      <c r="A240" s="45"/>
      <c r="B240" s="59"/>
      <c r="C240" s="64"/>
      <c r="D240" s="64"/>
      <c r="E240" s="3"/>
    </row>
    <row r="241" spans="1:5" ht="15.75" customHeight="1" x14ac:dyDescent="0.25">
      <c r="A241" s="45"/>
      <c r="C241" s="22"/>
      <c r="D241" s="23"/>
      <c r="E241" s="3"/>
    </row>
    <row r="242" spans="1:5" ht="49.5" customHeight="1" x14ac:dyDescent="0.25">
      <c r="A242" s="45"/>
      <c r="B242" s="53"/>
      <c r="C242" s="64"/>
      <c r="D242" s="64"/>
      <c r="E242" s="3"/>
    </row>
    <row r="243" spans="1:5" ht="15.75" x14ac:dyDescent="0.25">
      <c r="A243" s="29"/>
      <c r="B243" s="22"/>
      <c r="C243" s="23"/>
      <c r="D243" s="3"/>
      <c r="E243" s="3"/>
    </row>
    <row r="244" spans="1:5" ht="15.75" x14ac:dyDescent="0.25">
      <c r="A244" s="29"/>
      <c r="B244" s="22"/>
      <c r="C244" s="23"/>
      <c r="D244" s="3"/>
      <c r="E244" s="3"/>
    </row>
    <row r="245" spans="1:5" x14ac:dyDescent="0.25">
      <c r="B245" s="44"/>
      <c r="D245" s="28"/>
    </row>
    <row r="246" spans="1:5" x14ac:dyDescent="0.25">
      <c r="B246" s="44"/>
      <c r="D246" s="28"/>
    </row>
    <row r="247" spans="1:5" x14ac:dyDescent="0.25">
      <c r="D247" s="28"/>
    </row>
    <row r="248" spans="1:5" x14ac:dyDescent="0.25">
      <c r="D248" s="28"/>
    </row>
    <row r="250" spans="1:5" x14ac:dyDescent="0.25">
      <c r="B250" s="44"/>
    </row>
    <row r="251" spans="1:5" x14ac:dyDescent="0.25">
      <c r="B251" s="44"/>
    </row>
  </sheetData>
  <mergeCells count="10">
    <mergeCell ref="F3:F4"/>
    <mergeCell ref="C239:D239"/>
    <mergeCell ref="C242:D242"/>
    <mergeCell ref="A3:A4"/>
    <mergeCell ref="B3:B4"/>
    <mergeCell ref="C3:D3"/>
    <mergeCell ref="C237:D237"/>
    <mergeCell ref="E3:E4"/>
    <mergeCell ref="C238:D238"/>
    <mergeCell ref="C240:D240"/>
  </mergeCells>
  <printOptions horizontalCentered="1"/>
  <pageMargins left="0.70866141732283472" right="0.70866141732283472" top="0.74803149606299213" bottom="0.56999999999999995" header="0.31496062992125984" footer="0.31496062992125984"/>
  <pageSetup paperSize="9" scale="90" firstPageNumber="0" orientation="portrait" horizontalDpi="300" verticalDpi="300" r:id="rId1"/>
  <headerFooter>
    <oddHeader>&amp;C&amp;"Times New Roman,Regular"&amp;14BUGETUL LOCAL AL MUNICIPIULUI BRAD PE ANUL 2023
CHELTUIELI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66"/>
  <sheetViews>
    <sheetView topLeftCell="A136" zoomScaleNormal="100" workbookViewId="0">
      <selection sqref="A1:E148"/>
    </sheetView>
  </sheetViews>
  <sheetFormatPr defaultRowHeight="15.75" outlineLevelCol="1" x14ac:dyDescent="0.25"/>
  <cols>
    <col min="1" max="1" width="12" style="1" customWidth="1"/>
    <col min="2" max="2" width="64" style="2" customWidth="1"/>
    <col min="3" max="3" width="19.5703125" style="3" customWidth="1"/>
    <col min="4" max="4" width="11.140625" style="3" customWidth="1" outlineLevel="1"/>
    <col min="5" max="5" width="13" style="3" customWidth="1" outlineLevel="1"/>
    <col min="6" max="1023" width="9.140625" style="1" customWidth="1"/>
  </cols>
  <sheetData>
    <row r="1" spans="1:9" x14ac:dyDescent="0.25">
      <c r="B1" s="4"/>
      <c r="C1" s="5" t="s">
        <v>652</v>
      </c>
      <c r="D1" s="5"/>
    </row>
    <row r="2" spans="1:9" x14ac:dyDescent="0.25">
      <c r="C2" s="5" t="s">
        <v>0</v>
      </c>
    </row>
    <row r="3" spans="1:9" s="8" customFormat="1" ht="46.5" customHeight="1" x14ac:dyDescent="0.25">
      <c r="A3" s="6" t="s">
        <v>1</v>
      </c>
      <c r="B3" s="6" t="s">
        <v>2</v>
      </c>
      <c r="C3" s="7" t="s">
        <v>510</v>
      </c>
      <c r="D3" s="7" t="s">
        <v>3</v>
      </c>
      <c r="E3" s="7" t="s">
        <v>636</v>
      </c>
    </row>
    <row r="4" spans="1:9" s="12" customFormat="1" x14ac:dyDescent="0.25">
      <c r="A4" s="9"/>
      <c r="B4" s="10" t="s">
        <v>4</v>
      </c>
      <c r="C4" s="11">
        <f>C5+C91+C97+C104+C133</f>
        <v>50873.599999999991</v>
      </c>
      <c r="D4" s="11">
        <f t="shared" ref="D4:E4" si="0">D5+D91+D97+D104+D133</f>
        <v>1909.85</v>
      </c>
      <c r="E4" s="11">
        <f t="shared" si="0"/>
        <v>52783.45</v>
      </c>
    </row>
    <row r="5" spans="1:9" s="12" customFormat="1" x14ac:dyDescent="0.25">
      <c r="A5" s="9"/>
      <c r="B5" s="10" t="s">
        <v>5</v>
      </c>
      <c r="C5" s="11">
        <f>C6+C55</f>
        <v>31328.829999999994</v>
      </c>
      <c r="D5" s="11">
        <f>D6+D55</f>
        <v>185.6</v>
      </c>
      <c r="E5" s="11">
        <f t="shared" ref="E5:E35" si="1">C5+D5</f>
        <v>31514.429999999993</v>
      </c>
    </row>
    <row r="6" spans="1:9" s="12" customFormat="1" x14ac:dyDescent="0.25">
      <c r="A6" s="9"/>
      <c r="B6" s="10" t="s">
        <v>6</v>
      </c>
      <c r="C6" s="11">
        <f>C7+C19+C22+C33+C52</f>
        <v>28684.679999999997</v>
      </c>
      <c r="D6" s="11">
        <f>D7+D19+D22+D33+D52</f>
        <v>35.129999999999995</v>
      </c>
      <c r="E6" s="11">
        <f t="shared" si="1"/>
        <v>28719.809999999998</v>
      </c>
    </row>
    <row r="7" spans="1:9" s="12" customFormat="1" ht="31.5" x14ac:dyDescent="0.25">
      <c r="A7" s="9"/>
      <c r="B7" s="10" t="s">
        <v>7</v>
      </c>
      <c r="C7" s="11">
        <f>C8+C12</f>
        <v>14831.72</v>
      </c>
      <c r="D7" s="11">
        <f>D8+D12</f>
        <v>19.63</v>
      </c>
      <c r="E7" s="11">
        <f t="shared" si="1"/>
        <v>14851.349999999999</v>
      </c>
    </row>
    <row r="8" spans="1:9" s="12" customFormat="1" ht="31.5" x14ac:dyDescent="0.25">
      <c r="A8" s="9"/>
      <c r="B8" s="10" t="s">
        <v>8</v>
      </c>
      <c r="C8" s="11">
        <f>_03.02</f>
        <v>50.72</v>
      </c>
      <c r="D8" s="11">
        <f>_03.02</f>
        <v>19.63</v>
      </c>
      <c r="E8" s="11">
        <f t="shared" si="1"/>
        <v>70.349999999999994</v>
      </c>
    </row>
    <row r="9" spans="1:9" s="12" customFormat="1" x14ac:dyDescent="0.25">
      <c r="A9" s="13" t="s">
        <v>9</v>
      </c>
      <c r="B9" s="10" t="s">
        <v>10</v>
      </c>
      <c r="C9" s="11">
        <f>_03.02.17+_03.02.18</f>
        <v>50.72</v>
      </c>
      <c r="D9" s="11">
        <f>_03.02.17+_03.02.18</f>
        <v>19.63</v>
      </c>
      <c r="E9" s="11">
        <f t="shared" si="1"/>
        <v>70.349999999999994</v>
      </c>
    </row>
    <row r="10" spans="1:9" s="17" customFormat="1" x14ac:dyDescent="0.25">
      <c r="A10" s="14" t="s">
        <v>11</v>
      </c>
      <c r="B10" s="15" t="s">
        <v>12</v>
      </c>
      <c r="C10" s="16"/>
      <c r="D10" s="16"/>
      <c r="E10" s="16">
        <f t="shared" si="1"/>
        <v>0</v>
      </c>
      <c r="F10" s="1"/>
      <c r="G10" s="1"/>
      <c r="H10" s="1"/>
      <c r="I10" s="1"/>
    </row>
    <row r="11" spans="1:9" ht="31.5" x14ac:dyDescent="0.25">
      <c r="A11" s="14" t="s">
        <v>13</v>
      </c>
      <c r="B11" s="15" t="s">
        <v>14</v>
      </c>
      <c r="C11" s="16">
        <v>50.72</v>
      </c>
      <c r="D11" s="16">
        <v>19.63</v>
      </c>
      <c r="E11" s="16">
        <f t="shared" si="1"/>
        <v>70.349999999999994</v>
      </c>
    </row>
    <row r="12" spans="1:9" s="12" customFormat="1" ht="31.5" x14ac:dyDescent="0.25">
      <c r="A12" s="9"/>
      <c r="B12" s="10" t="s">
        <v>15</v>
      </c>
      <c r="C12" s="11">
        <f>_04.02+_05.02</f>
        <v>14781</v>
      </c>
      <c r="D12" s="11">
        <f>_04.02+_05.02</f>
        <v>0</v>
      </c>
      <c r="E12" s="11">
        <f t="shared" si="1"/>
        <v>14781</v>
      </c>
    </row>
    <row r="13" spans="1:9" s="12" customFormat="1" x14ac:dyDescent="0.25">
      <c r="A13" s="9" t="s">
        <v>16</v>
      </c>
      <c r="B13" s="10" t="s">
        <v>17</v>
      </c>
      <c r="C13" s="11">
        <f>SUM(C14:C15)</f>
        <v>14781</v>
      </c>
      <c r="D13" s="11">
        <f>_04.02.01+_04.02.04</f>
        <v>0</v>
      </c>
      <c r="E13" s="11">
        <f t="shared" si="1"/>
        <v>14781</v>
      </c>
    </row>
    <row r="14" spans="1:9" x14ac:dyDescent="0.25">
      <c r="A14" s="18" t="s">
        <v>18</v>
      </c>
      <c r="B14" s="15" t="s">
        <v>487</v>
      </c>
      <c r="C14" s="47">
        <v>13481</v>
      </c>
      <c r="D14" s="16"/>
      <c r="E14" s="16">
        <f t="shared" si="1"/>
        <v>13481</v>
      </c>
    </row>
    <row r="15" spans="1:9" x14ac:dyDescent="0.25">
      <c r="A15" s="57" t="s">
        <v>642</v>
      </c>
      <c r="B15" s="15" t="s">
        <v>488</v>
      </c>
      <c r="C15" s="47">
        <v>1300</v>
      </c>
      <c r="D15" s="16"/>
      <c r="E15" s="16">
        <f t="shared" si="1"/>
        <v>1300</v>
      </c>
    </row>
    <row r="16" spans="1:9" s="12" customFormat="1" ht="31.5" x14ac:dyDescent="0.25">
      <c r="A16" s="9"/>
      <c r="B16" s="10" t="s">
        <v>19</v>
      </c>
      <c r="C16" s="11">
        <f>_05.02</f>
        <v>0</v>
      </c>
      <c r="D16" s="11"/>
      <c r="E16" s="11">
        <f t="shared" si="1"/>
        <v>0</v>
      </c>
    </row>
    <row r="17" spans="1:5" s="12" customFormat="1" ht="31.5" x14ac:dyDescent="0.25">
      <c r="A17" s="9" t="s">
        <v>20</v>
      </c>
      <c r="B17" s="10" t="s">
        <v>21</v>
      </c>
      <c r="C17" s="11">
        <f>_05.02.50</f>
        <v>0</v>
      </c>
      <c r="D17" s="11"/>
      <c r="E17" s="11">
        <f t="shared" si="1"/>
        <v>0</v>
      </c>
    </row>
    <row r="18" spans="1:5" x14ac:dyDescent="0.25">
      <c r="A18" s="18" t="s">
        <v>22</v>
      </c>
      <c r="B18" s="15" t="s">
        <v>23</v>
      </c>
      <c r="C18" s="16"/>
      <c r="D18" s="16"/>
      <c r="E18" s="16">
        <f t="shared" si="1"/>
        <v>0</v>
      </c>
    </row>
    <row r="19" spans="1:5" s="12" customFormat="1" x14ac:dyDescent="0.25">
      <c r="A19" s="9"/>
      <c r="B19" s="10" t="s">
        <v>24</v>
      </c>
      <c r="C19" s="11">
        <f>_06.02</f>
        <v>0</v>
      </c>
      <c r="D19" s="11"/>
      <c r="E19" s="11">
        <f t="shared" si="1"/>
        <v>0</v>
      </c>
    </row>
    <row r="20" spans="1:5" s="12" customFormat="1" x14ac:dyDescent="0.25">
      <c r="A20" s="9" t="s">
        <v>25</v>
      </c>
      <c r="B20" s="10" t="s">
        <v>26</v>
      </c>
      <c r="C20" s="11">
        <f>_06.02.02</f>
        <v>0</v>
      </c>
      <c r="D20" s="11"/>
      <c r="E20" s="11">
        <f t="shared" si="1"/>
        <v>0</v>
      </c>
    </row>
    <row r="21" spans="1:5" x14ac:dyDescent="0.25">
      <c r="A21" s="18" t="s">
        <v>27</v>
      </c>
      <c r="B21" s="15" t="s">
        <v>28</v>
      </c>
      <c r="C21" s="16"/>
      <c r="D21" s="16"/>
      <c r="E21" s="16">
        <f t="shared" si="1"/>
        <v>0</v>
      </c>
    </row>
    <row r="22" spans="1:5" s="12" customFormat="1" x14ac:dyDescent="0.25">
      <c r="A22" s="9"/>
      <c r="B22" s="10" t="s">
        <v>29</v>
      </c>
      <c r="C22" s="11">
        <f>_07.02</f>
        <v>2730.16</v>
      </c>
      <c r="D22" s="11">
        <f>_07.02</f>
        <v>0</v>
      </c>
      <c r="E22" s="11">
        <f t="shared" si="1"/>
        <v>2730.16</v>
      </c>
    </row>
    <row r="23" spans="1:5" s="12" customFormat="1" x14ac:dyDescent="0.25">
      <c r="A23" s="9" t="s">
        <v>30</v>
      </c>
      <c r="B23" s="10" t="s">
        <v>31</v>
      </c>
      <c r="C23" s="11">
        <f>_07.02.01+_07.02.02+_07.02.03+_07.02.50</f>
        <v>2730.16</v>
      </c>
      <c r="D23" s="11">
        <f>_07.02.01+_07.02.02+_07.02.03+_07.02.50</f>
        <v>0</v>
      </c>
      <c r="E23" s="11">
        <f t="shared" si="1"/>
        <v>2730.16</v>
      </c>
    </row>
    <row r="24" spans="1:5" x14ac:dyDescent="0.25">
      <c r="A24" s="18" t="s">
        <v>32</v>
      </c>
      <c r="B24" s="15" t="s">
        <v>33</v>
      </c>
      <c r="C24" s="16">
        <f>_07.02.01.01+_07.02.01.02</f>
        <v>1747.4499999999998</v>
      </c>
      <c r="D24" s="16">
        <f>_07.02.01.01+_07.02.01.02</f>
        <v>0</v>
      </c>
      <c r="E24" s="16">
        <f t="shared" si="1"/>
        <v>1747.4499999999998</v>
      </c>
    </row>
    <row r="25" spans="1:5" x14ac:dyDescent="0.25">
      <c r="A25" s="18" t="s">
        <v>34</v>
      </c>
      <c r="B25" s="15" t="s">
        <v>35</v>
      </c>
      <c r="C25" s="16">
        <v>572.12</v>
      </c>
      <c r="D25" s="16"/>
      <c r="E25" s="16">
        <f t="shared" si="1"/>
        <v>572.12</v>
      </c>
    </row>
    <row r="26" spans="1:5" x14ac:dyDescent="0.25">
      <c r="A26" s="18" t="s">
        <v>36</v>
      </c>
      <c r="B26" s="15" t="s">
        <v>37</v>
      </c>
      <c r="C26" s="16">
        <v>1175.33</v>
      </c>
      <c r="D26" s="16"/>
      <c r="E26" s="16">
        <f t="shared" si="1"/>
        <v>1175.33</v>
      </c>
    </row>
    <row r="27" spans="1:5" x14ac:dyDescent="0.25">
      <c r="A27" s="18" t="s">
        <v>38</v>
      </c>
      <c r="B27" s="15" t="s">
        <v>39</v>
      </c>
      <c r="C27" s="16">
        <f>_07.02.02.01+_07.02.02.02+_07.02.02.03</f>
        <v>838.4</v>
      </c>
      <c r="D27" s="16">
        <f>_07.02.02.01+_07.02.02.02+_07.02.02.03</f>
        <v>0</v>
      </c>
      <c r="E27" s="16">
        <f t="shared" si="1"/>
        <v>838.4</v>
      </c>
    </row>
    <row r="28" spans="1:5" x14ac:dyDescent="0.25">
      <c r="A28" s="18" t="s">
        <v>40</v>
      </c>
      <c r="B28" s="15" t="s">
        <v>41</v>
      </c>
      <c r="C28" s="16">
        <v>377.24</v>
      </c>
      <c r="D28" s="16"/>
      <c r="E28" s="16">
        <f t="shared" si="1"/>
        <v>377.24</v>
      </c>
    </row>
    <row r="29" spans="1:5" x14ac:dyDescent="0.25">
      <c r="A29" s="18" t="s">
        <v>42</v>
      </c>
      <c r="B29" s="15" t="s">
        <v>43</v>
      </c>
      <c r="C29" s="16">
        <v>285.87</v>
      </c>
      <c r="D29" s="16"/>
      <c r="E29" s="16">
        <f t="shared" si="1"/>
        <v>285.87</v>
      </c>
    </row>
    <row r="30" spans="1:5" x14ac:dyDescent="0.25">
      <c r="A30" s="18" t="s">
        <v>44</v>
      </c>
      <c r="B30" s="15" t="s">
        <v>45</v>
      </c>
      <c r="C30" s="16">
        <v>175.29</v>
      </c>
      <c r="D30" s="16"/>
      <c r="E30" s="16">
        <f t="shared" si="1"/>
        <v>175.29</v>
      </c>
    </row>
    <row r="31" spans="1:5" ht="31.5" x14ac:dyDescent="0.25">
      <c r="A31" s="18" t="s">
        <v>46</v>
      </c>
      <c r="B31" s="15" t="s">
        <v>47</v>
      </c>
      <c r="C31" s="16">
        <v>144.31</v>
      </c>
      <c r="D31" s="16"/>
      <c r="E31" s="16">
        <f t="shared" si="1"/>
        <v>144.31</v>
      </c>
    </row>
    <row r="32" spans="1:5" x14ac:dyDescent="0.25">
      <c r="A32" s="18" t="s">
        <v>48</v>
      </c>
      <c r="B32" s="15" t="s">
        <v>49</v>
      </c>
      <c r="C32" s="16"/>
      <c r="D32" s="16"/>
      <c r="E32" s="16">
        <f t="shared" si="1"/>
        <v>0</v>
      </c>
    </row>
    <row r="33" spans="1:5" s="12" customFormat="1" x14ac:dyDescent="0.25">
      <c r="A33" s="9"/>
      <c r="B33" s="10" t="s">
        <v>50</v>
      </c>
      <c r="C33" s="11">
        <f>_11.02+_12.02+_15.02+_16.02</f>
        <v>10926.96</v>
      </c>
      <c r="D33" s="11">
        <f>_11.02+_12.02+_15.02+_16.02</f>
        <v>12</v>
      </c>
      <c r="E33" s="11">
        <f t="shared" si="1"/>
        <v>10938.96</v>
      </c>
    </row>
    <row r="34" spans="1:5" s="12" customFormat="1" x14ac:dyDescent="0.25">
      <c r="A34" s="9" t="s">
        <v>51</v>
      </c>
      <c r="B34" s="10" t="s">
        <v>52</v>
      </c>
      <c r="C34" s="11">
        <f>_11.02.01+_11.02.02+_11.02.03+_11.02.04+_11.02.05+_11.02.06</f>
        <v>9838.4</v>
      </c>
      <c r="D34" s="11">
        <f>_11.02.01+_11.02.02+_11.02.03+_11.02.04+_11.02.05+_11.02.06</f>
        <v>0</v>
      </c>
      <c r="E34" s="11">
        <f t="shared" si="1"/>
        <v>9838.4</v>
      </c>
    </row>
    <row r="35" spans="1:5" ht="31.5" x14ac:dyDescent="0.25">
      <c r="A35" s="18" t="s">
        <v>53</v>
      </c>
      <c r="B35" s="15" t="s">
        <v>54</v>
      </c>
      <c r="C35" s="16"/>
      <c r="D35" s="16"/>
      <c r="E35" s="16">
        <f t="shared" si="1"/>
        <v>0</v>
      </c>
    </row>
    <row r="36" spans="1:5" ht="47.25" x14ac:dyDescent="0.25">
      <c r="A36" s="18" t="s">
        <v>55</v>
      </c>
      <c r="B36" s="15" t="s">
        <v>56</v>
      </c>
      <c r="C36" s="47">
        <v>8438.4</v>
      </c>
      <c r="D36" s="16"/>
      <c r="E36" s="16">
        <f t="shared" ref="E36:E67" si="2">C36+D36</f>
        <v>8438.4</v>
      </c>
    </row>
    <row r="37" spans="1:5" ht="31.5" x14ac:dyDescent="0.25">
      <c r="A37" s="18" t="s">
        <v>57</v>
      </c>
      <c r="B37" s="15" t="s">
        <v>58</v>
      </c>
      <c r="C37" s="47"/>
      <c r="D37" s="16"/>
      <c r="E37" s="16">
        <f t="shared" si="2"/>
        <v>0</v>
      </c>
    </row>
    <row r="38" spans="1:5" ht="31.5" x14ac:dyDescent="0.25">
      <c r="A38" s="18" t="s">
        <v>59</v>
      </c>
      <c r="B38" s="15" t="s">
        <v>60</v>
      </c>
      <c r="C38" s="47"/>
      <c r="D38" s="16"/>
      <c r="E38" s="16">
        <f t="shared" si="2"/>
        <v>0</v>
      </c>
    </row>
    <row r="39" spans="1:5" x14ac:dyDescent="0.25">
      <c r="A39" s="18" t="s">
        <v>61</v>
      </c>
      <c r="B39" s="15" t="s">
        <v>62</v>
      </c>
      <c r="C39" s="47"/>
      <c r="D39" s="16"/>
      <c r="E39" s="16">
        <f t="shared" si="2"/>
        <v>0</v>
      </c>
    </row>
    <row r="40" spans="1:5" ht="31.5" x14ac:dyDescent="0.25">
      <c r="A40" s="18" t="s">
        <v>63</v>
      </c>
      <c r="B40" s="15" t="s">
        <v>64</v>
      </c>
      <c r="C40" s="47">
        <v>1400</v>
      </c>
      <c r="D40" s="16"/>
      <c r="E40" s="16">
        <f t="shared" si="2"/>
        <v>1400</v>
      </c>
    </row>
    <row r="41" spans="1:5" s="12" customFormat="1" x14ac:dyDescent="0.25">
      <c r="A41" s="9" t="s">
        <v>65</v>
      </c>
      <c r="B41" s="10" t="s">
        <v>66</v>
      </c>
      <c r="C41" s="11">
        <f>_12.02.07</f>
        <v>0</v>
      </c>
      <c r="D41" s="11"/>
      <c r="E41" s="11">
        <f t="shared" si="2"/>
        <v>0</v>
      </c>
    </row>
    <row r="42" spans="1:5" x14ac:dyDescent="0.25">
      <c r="A42" s="18" t="s">
        <v>67</v>
      </c>
      <c r="B42" s="15" t="s">
        <v>68</v>
      </c>
      <c r="C42" s="16"/>
      <c r="D42" s="16"/>
      <c r="E42" s="16">
        <f t="shared" si="2"/>
        <v>0</v>
      </c>
    </row>
    <row r="43" spans="1:5" s="12" customFormat="1" x14ac:dyDescent="0.25">
      <c r="A43" s="9" t="s">
        <v>69</v>
      </c>
      <c r="B43" s="10" t="s">
        <v>70</v>
      </c>
      <c r="C43" s="11">
        <f>_15.02.01+_15.02.50</f>
        <v>21.080000000000002</v>
      </c>
      <c r="D43" s="11">
        <f>_15.02.01+_15.02.50</f>
        <v>0</v>
      </c>
      <c r="E43" s="11">
        <f t="shared" si="2"/>
        <v>21.080000000000002</v>
      </c>
    </row>
    <row r="44" spans="1:5" x14ac:dyDescent="0.25">
      <c r="A44" s="18" t="s">
        <v>71</v>
      </c>
      <c r="B44" s="15" t="s">
        <v>72</v>
      </c>
      <c r="C44" s="16">
        <v>2.0499999999999998</v>
      </c>
      <c r="D44" s="16"/>
      <c r="E44" s="16">
        <f t="shared" si="2"/>
        <v>2.0499999999999998</v>
      </c>
    </row>
    <row r="45" spans="1:5" x14ac:dyDescent="0.25">
      <c r="A45" s="18" t="s">
        <v>73</v>
      </c>
      <c r="B45" s="15" t="s">
        <v>74</v>
      </c>
      <c r="C45" s="16">
        <v>19.03</v>
      </c>
      <c r="D45" s="16"/>
      <c r="E45" s="16">
        <f t="shared" si="2"/>
        <v>19.03</v>
      </c>
    </row>
    <row r="46" spans="1:5" s="12" customFormat="1" ht="31.5" x14ac:dyDescent="0.25">
      <c r="A46" s="9" t="s">
        <v>75</v>
      </c>
      <c r="B46" s="10" t="s">
        <v>76</v>
      </c>
      <c r="C46" s="11">
        <f>_16.02.02+_16.02.03+_16.02.50</f>
        <v>1067.4800000000002</v>
      </c>
      <c r="D46" s="11">
        <f>_16.02.02+_16.02.03+_16.02.50</f>
        <v>12</v>
      </c>
      <c r="E46" s="11">
        <f t="shared" si="2"/>
        <v>1079.4800000000002</v>
      </c>
    </row>
    <row r="47" spans="1:5" x14ac:dyDescent="0.25">
      <c r="A47" s="18" t="s">
        <v>77</v>
      </c>
      <c r="B47" s="15" t="s">
        <v>78</v>
      </c>
      <c r="C47" s="16">
        <f>_16.02.02.01+_16.02.02.02</f>
        <v>914.16000000000008</v>
      </c>
      <c r="D47" s="16">
        <f>_16.02.02.01+_16.02.02.02</f>
        <v>12</v>
      </c>
      <c r="E47" s="16">
        <f t="shared" si="2"/>
        <v>926.16000000000008</v>
      </c>
    </row>
    <row r="48" spans="1:5" x14ac:dyDescent="0.25">
      <c r="A48" s="18" t="s">
        <v>79</v>
      </c>
      <c r="B48" s="15" t="s">
        <v>80</v>
      </c>
      <c r="C48" s="16">
        <v>604.59</v>
      </c>
      <c r="D48" s="16"/>
      <c r="E48" s="16">
        <f t="shared" si="2"/>
        <v>604.59</v>
      </c>
    </row>
    <row r="49" spans="1:5" x14ac:dyDescent="0.25">
      <c r="A49" s="18" t="s">
        <v>81</v>
      </c>
      <c r="B49" s="15" t="s">
        <v>82</v>
      </c>
      <c r="C49" s="16">
        <v>309.57</v>
      </c>
      <c r="D49" s="16">
        <v>12</v>
      </c>
      <c r="E49" s="16">
        <f t="shared" si="2"/>
        <v>321.57</v>
      </c>
    </row>
    <row r="50" spans="1:5" x14ac:dyDescent="0.25">
      <c r="A50" s="18" t="s">
        <v>83</v>
      </c>
      <c r="B50" s="15" t="s">
        <v>84</v>
      </c>
      <c r="C50" s="16">
        <v>150.18</v>
      </c>
      <c r="D50" s="16"/>
      <c r="E50" s="16">
        <f t="shared" si="2"/>
        <v>150.18</v>
      </c>
    </row>
    <row r="51" spans="1:5" ht="31.5" x14ac:dyDescent="0.25">
      <c r="A51" s="18" t="s">
        <v>85</v>
      </c>
      <c r="B51" s="15" t="s">
        <v>86</v>
      </c>
      <c r="C51" s="16">
        <v>3.14</v>
      </c>
      <c r="D51" s="16"/>
      <c r="E51" s="16">
        <f t="shared" si="2"/>
        <v>3.14</v>
      </c>
    </row>
    <row r="52" spans="1:5" s="12" customFormat="1" x14ac:dyDescent="0.25">
      <c r="A52" s="9"/>
      <c r="B52" s="10" t="s">
        <v>87</v>
      </c>
      <c r="C52" s="11">
        <f>_18.02</f>
        <v>195.84</v>
      </c>
      <c r="D52" s="11">
        <f>_18.02</f>
        <v>3.5</v>
      </c>
      <c r="E52" s="11">
        <f t="shared" si="2"/>
        <v>199.34</v>
      </c>
    </row>
    <row r="53" spans="1:5" s="12" customFormat="1" x14ac:dyDescent="0.25">
      <c r="A53" s="9" t="s">
        <v>88</v>
      </c>
      <c r="B53" s="10" t="s">
        <v>89</v>
      </c>
      <c r="C53" s="11">
        <f>_18.02.50</f>
        <v>195.84</v>
      </c>
      <c r="D53" s="11">
        <f>_18.02.50</f>
        <v>3.5</v>
      </c>
      <c r="E53" s="11">
        <f t="shared" si="2"/>
        <v>199.34</v>
      </c>
    </row>
    <row r="54" spans="1:5" x14ac:dyDescent="0.25">
      <c r="A54" s="18" t="s">
        <v>90</v>
      </c>
      <c r="B54" s="15" t="s">
        <v>91</v>
      </c>
      <c r="C54" s="16">
        <v>195.84</v>
      </c>
      <c r="D54" s="16">
        <v>3.5</v>
      </c>
      <c r="E54" s="16">
        <f t="shared" si="2"/>
        <v>199.34</v>
      </c>
    </row>
    <row r="55" spans="1:5" s="12" customFormat="1" x14ac:dyDescent="0.25">
      <c r="A55" s="9"/>
      <c r="B55" s="10" t="s">
        <v>92</v>
      </c>
      <c r="C55" s="11">
        <f>C56+C65</f>
        <v>2644.1499999999996</v>
      </c>
      <c r="D55" s="11">
        <f>D56+D65</f>
        <v>150.47</v>
      </c>
      <c r="E55" s="11">
        <f t="shared" si="2"/>
        <v>2794.6199999999994</v>
      </c>
    </row>
    <row r="56" spans="1:5" s="12" customFormat="1" x14ac:dyDescent="0.25">
      <c r="A56" s="9"/>
      <c r="B56" s="10" t="s">
        <v>93</v>
      </c>
      <c r="C56" s="11">
        <f>_30.02+_31.02</f>
        <v>633.72</v>
      </c>
      <c r="D56" s="11">
        <f>_30.02+_31.02</f>
        <v>0</v>
      </c>
      <c r="E56" s="11">
        <f t="shared" si="2"/>
        <v>633.72</v>
      </c>
    </row>
    <row r="57" spans="1:5" s="12" customFormat="1" x14ac:dyDescent="0.25">
      <c r="A57" s="9" t="s">
        <v>94</v>
      </c>
      <c r="B57" s="10" t="s">
        <v>95</v>
      </c>
      <c r="C57" s="11">
        <f>_30.02.01+_30.02.03+_30.02.05+_30.02.08+_30.02.50</f>
        <v>633.72</v>
      </c>
      <c r="D57" s="11">
        <f>_30.02.01+_30.02.03+_30.02.05+_30.02.08+_30.02.50</f>
        <v>0</v>
      </c>
      <c r="E57" s="11">
        <f t="shared" si="2"/>
        <v>633.72</v>
      </c>
    </row>
    <row r="58" spans="1:5" ht="31.5" x14ac:dyDescent="0.25">
      <c r="A58" s="18" t="s">
        <v>96</v>
      </c>
      <c r="B58" s="15" t="s">
        <v>97</v>
      </c>
      <c r="C58" s="16"/>
      <c r="D58" s="16"/>
      <c r="E58" s="16">
        <f t="shared" si="2"/>
        <v>0</v>
      </c>
    </row>
    <row r="59" spans="1:5" x14ac:dyDescent="0.25">
      <c r="A59" s="18" t="s">
        <v>502</v>
      </c>
      <c r="B59" s="15" t="s">
        <v>503</v>
      </c>
      <c r="C59" s="16">
        <v>1.05</v>
      </c>
      <c r="D59" s="16"/>
      <c r="E59" s="16">
        <f t="shared" si="2"/>
        <v>1.05</v>
      </c>
    </row>
    <row r="60" spans="1:5" x14ac:dyDescent="0.25">
      <c r="A60" s="18" t="s">
        <v>501</v>
      </c>
      <c r="B60" s="15" t="s">
        <v>98</v>
      </c>
      <c r="C60" s="16">
        <v>552.69000000000005</v>
      </c>
      <c r="D60" s="16"/>
      <c r="E60" s="16">
        <f t="shared" si="2"/>
        <v>552.69000000000005</v>
      </c>
    </row>
    <row r="61" spans="1:5" x14ac:dyDescent="0.25">
      <c r="A61" s="18" t="s">
        <v>99</v>
      </c>
      <c r="B61" s="15" t="s">
        <v>100</v>
      </c>
      <c r="C61" s="16">
        <v>79.98</v>
      </c>
      <c r="D61" s="16"/>
      <c r="E61" s="16">
        <f t="shared" si="2"/>
        <v>79.98</v>
      </c>
    </row>
    <row r="62" spans="1:5" x14ac:dyDescent="0.25">
      <c r="A62" s="18" t="s">
        <v>101</v>
      </c>
      <c r="B62" s="15" t="s">
        <v>102</v>
      </c>
      <c r="C62" s="16"/>
      <c r="D62" s="16"/>
      <c r="E62" s="16">
        <f t="shared" si="2"/>
        <v>0</v>
      </c>
    </row>
    <row r="63" spans="1:5" s="12" customFormat="1" x14ac:dyDescent="0.25">
      <c r="A63" s="9" t="s">
        <v>103</v>
      </c>
      <c r="B63" s="10" t="s">
        <v>104</v>
      </c>
      <c r="C63" s="11">
        <f>_31.02.03</f>
        <v>0</v>
      </c>
      <c r="D63" s="11"/>
      <c r="E63" s="11">
        <f t="shared" si="2"/>
        <v>0</v>
      </c>
    </row>
    <row r="64" spans="1:5" x14ac:dyDescent="0.25">
      <c r="A64" s="18" t="s">
        <v>105</v>
      </c>
      <c r="B64" s="15" t="s">
        <v>106</v>
      </c>
      <c r="C64" s="16"/>
      <c r="D64" s="16"/>
      <c r="E64" s="16">
        <f t="shared" si="2"/>
        <v>0</v>
      </c>
    </row>
    <row r="65" spans="1:5" s="12" customFormat="1" x14ac:dyDescent="0.25">
      <c r="A65" s="9"/>
      <c r="B65" s="10" t="s">
        <v>107</v>
      </c>
      <c r="C65" s="11">
        <f>_33.02+_34.02+_35.02+_36.02+_37.02</f>
        <v>2010.4299999999998</v>
      </c>
      <c r="D65" s="11">
        <f>_33.02+_34.02+_35.02+_36.02+_37.02</f>
        <v>150.47</v>
      </c>
      <c r="E65" s="11">
        <f t="shared" si="2"/>
        <v>2160.8999999999996</v>
      </c>
    </row>
    <row r="66" spans="1:5" s="12" customFormat="1" x14ac:dyDescent="0.25">
      <c r="A66" s="9" t="s">
        <v>108</v>
      </c>
      <c r="B66" s="10" t="s">
        <v>109</v>
      </c>
      <c r="C66" s="11">
        <f>_33.02.08+_33.02.10+_33.02.12+_33.02.24+_33.02.27+_33.02.28+_33.02.50</f>
        <v>651.14</v>
      </c>
      <c r="D66" s="11">
        <f>_33.02.08+_33.02.10+_33.02.12+_33.02.24+_33.02.27+_33.02.28+_33.02.50</f>
        <v>0</v>
      </c>
      <c r="E66" s="11">
        <f t="shared" si="2"/>
        <v>651.14</v>
      </c>
    </row>
    <row r="67" spans="1:5" x14ac:dyDescent="0.25">
      <c r="A67" s="18" t="s">
        <v>110</v>
      </c>
      <c r="B67" s="15" t="s">
        <v>111</v>
      </c>
      <c r="C67" s="16">
        <v>526</v>
      </c>
      <c r="D67" s="16"/>
      <c r="E67" s="16">
        <f t="shared" si="2"/>
        <v>526</v>
      </c>
    </row>
    <row r="68" spans="1:5" ht="31.5" x14ac:dyDescent="0.25">
      <c r="A68" s="18" t="s">
        <v>112</v>
      </c>
      <c r="B68" s="15" t="s">
        <v>113</v>
      </c>
      <c r="C68" s="16">
        <v>0</v>
      </c>
      <c r="D68" s="16"/>
      <c r="E68" s="16">
        <f t="shared" ref="E68:E101" si="3">C68+D68</f>
        <v>0</v>
      </c>
    </row>
    <row r="69" spans="1:5" x14ac:dyDescent="0.25">
      <c r="A69" s="18" t="s">
        <v>114</v>
      </c>
      <c r="B69" s="15" t="s">
        <v>115</v>
      </c>
      <c r="C69" s="16">
        <v>0.22</v>
      </c>
      <c r="D69" s="16"/>
      <c r="E69" s="16">
        <f t="shared" si="3"/>
        <v>0.22</v>
      </c>
    </row>
    <row r="70" spans="1:5" x14ac:dyDescent="0.25">
      <c r="A70" s="18" t="s">
        <v>116</v>
      </c>
      <c r="B70" s="15" t="s">
        <v>117</v>
      </c>
      <c r="C70" s="16">
        <v>0</v>
      </c>
      <c r="D70" s="16"/>
      <c r="E70" s="16">
        <f t="shared" si="3"/>
        <v>0</v>
      </c>
    </row>
    <row r="71" spans="1:5" ht="31.5" x14ac:dyDescent="0.25">
      <c r="A71" s="18" t="s">
        <v>118</v>
      </c>
      <c r="B71" s="15" t="s">
        <v>119</v>
      </c>
      <c r="C71" s="16"/>
      <c r="D71" s="16"/>
      <c r="E71" s="16">
        <f t="shared" si="3"/>
        <v>0</v>
      </c>
    </row>
    <row r="72" spans="1:5" ht="31.5" x14ac:dyDescent="0.25">
      <c r="A72" s="18" t="s">
        <v>120</v>
      </c>
      <c r="B72" s="15" t="s">
        <v>121</v>
      </c>
      <c r="C72" s="16">
        <v>0</v>
      </c>
      <c r="D72" s="16"/>
      <c r="E72" s="16">
        <f t="shared" si="3"/>
        <v>0</v>
      </c>
    </row>
    <row r="73" spans="1:5" x14ac:dyDescent="0.25">
      <c r="A73" s="18" t="s">
        <v>122</v>
      </c>
      <c r="B73" s="15" t="s">
        <v>123</v>
      </c>
      <c r="C73" s="16">
        <v>124.92</v>
      </c>
      <c r="D73" s="16"/>
      <c r="E73" s="16">
        <f t="shared" si="3"/>
        <v>124.92</v>
      </c>
    </row>
    <row r="74" spans="1:5" s="12" customFormat="1" x14ac:dyDescent="0.25">
      <c r="A74" s="9" t="s">
        <v>124</v>
      </c>
      <c r="B74" s="10" t="s">
        <v>125</v>
      </c>
      <c r="C74" s="11">
        <f>_34.02.02+_34.02.50</f>
        <v>12.8</v>
      </c>
      <c r="D74" s="11">
        <f>_34.02.02+_34.02.50</f>
        <v>0.47</v>
      </c>
      <c r="E74" s="11">
        <f t="shared" si="3"/>
        <v>13.270000000000001</v>
      </c>
    </row>
    <row r="75" spans="1:5" x14ac:dyDescent="0.25">
      <c r="A75" s="18" t="s">
        <v>126</v>
      </c>
      <c r="B75" s="15" t="s">
        <v>127</v>
      </c>
      <c r="C75" s="16">
        <v>12.8</v>
      </c>
      <c r="D75" s="16">
        <v>0.47</v>
      </c>
      <c r="E75" s="16">
        <f t="shared" si="3"/>
        <v>13.270000000000001</v>
      </c>
    </row>
    <row r="76" spans="1:5" x14ac:dyDescent="0.25">
      <c r="A76" s="18" t="s">
        <v>128</v>
      </c>
      <c r="B76" s="15" t="s">
        <v>129</v>
      </c>
      <c r="C76" s="16"/>
      <c r="D76" s="16"/>
      <c r="E76" s="16">
        <f t="shared" si="3"/>
        <v>0</v>
      </c>
    </row>
    <row r="77" spans="1:5" s="12" customFormat="1" x14ac:dyDescent="0.25">
      <c r="A77" s="9" t="s">
        <v>130</v>
      </c>
      <c r="B77" s="10" t="s">
        <v>131</v>
      </c>
      <c r="C77" s="11">
        <f>_35.02.01+_35.02.02+_35.02.03+_35.02.50</f>
        <v>329.14</v>
      </c>
      <c r="D77" s="11">
        <f>_35.02.01+_35.02.02+_35.02.03+_35.02.50</f>
        <v>0</v>
      </c>
      <c r="E77" s="11">
        <f t="shared" si="3"/>
        <v>329.14</v>
      </c>
    </row>
    <row r="78" spans="1:5" x14ac:dyDescent="0.25">
      <c r="A78" s="18" t="s">
        <v>132</v>
      </c>
      <c r="B78" s="15" t="s">
        <v>133</v>
      </c>
      <c r="C78" s="16">
        <v>329.14</v>
      </c>
      <c r="D78" s="16"/>
      <c r="E78" s="16">
        <f t="shared" si="3"/>
        <v>329.14</v>
      </c>
    </row>
    <row r="79" spans="1:5" ht="31.5" x14ac:dyDescent="0.25">
      <c r="A79" s="18" t="s">
        <v>134</v>
      </c>
      <c r="B79" s="15" t="s">
        <v>135</v>
      </c>
      <c r="C79" s="16"/>
      <c r="D79" s="16"/>
      <c r="E79" s="16">
        <f t="shared" si="3"/>
        <v>0</v>
      </c>
    </row>
    <row r="80" spans="1:5" ht="31.5" x14ac:dyDescent="0.25">
      <c r="A80" s="18" t="s">
        <v>136</v>
      </c>
      <c r="B80" s="15" t="s">
        <v>137</v>
      </c>
      <c r="C80" s="16"/>
      <c r="D80" s="16"/>
      <c r="E80" s="16">
        <f t="shared" si="3"/>
        <v>0</v>
      </c>
    </row>
    <row r="81" spans="1:5" x14ac:dyDescent="0.25">
      <c r="A81" s="18" t="s">
        <v>138</v>
      </c>
      <c r="B81" s="15" t="s">
        <v>139</v>
      </c>
      <c r="C81" s="16"/>
      <c r="D81" s="16"/>
      <c r="E81" s="16">
        <f t="shared" si="3"/>
        <v>0</v>
      </c>
    </row>
    <row r="82" spans="1:5" s="12" customFormat="1" x14ac:dyDescent="0.25">
      <c r="A82" s="9" t="s">
        <v>140</v>
      </c>
      <c r="B82" s="10" t="s">
        <v>141</v>
      </c>
      <c r="C82" s="11">
        <f>_36.02.05+_36.02.11+_36.02.50</f>
        <v>1017.3499999999999</v>
      </c>
      <c r="D82" s="11">
        <f>_36.02.05+_36.02.11+_36.02.50</f>
        <v>150</v>
      </c>
      <c r="E82" s="11">
        <f t="shared" si="3"/>
        <v>1167.3499999999999</v>
      </c>
    </row>
    <row r="83" spans="1:5" x14ac:dyDescent="0.25">
      <c r="A83" s="18" t="s">
        <v>142</v>
      </c>
      <c r="B83" s="15" t="s">
        <v>641</v>
      </c>
      <c r="C83" s="16">
        <v>950.55</v>
      </c>
      <c r="D83" s="16">
        <v>150</v>
      </c>
      <c r="E83" s="16">
        <f t="shared" si="3"/>
        <v>1100.55</v>
      </c>
    </row>
    <row r="84" spans="1:5" ht="31.5" x14ac:dyDescent="0.25">
      <c r="A84" s="18" t="s">
        <v>143</v>
      </c>
      <c r="B84" s="15" t="s">
        <v>144</v>
      </c>
      <c r="C84" s="16">
        <v>0</v>
      </c>
      <c r="D84" s="16"/>
      <c r="E84" s="16">
        <f t="shared" si="3"/>
        <v>0</v>
      </c>
    </row>
    <row r="85" spans="1:5" x14ac:dyDescent="0.25">
      <c r="A85" s="18" t="s">
        <v>145</v>
      </c>
      <c r="B85" s="15" t="s">
        <v>146</v>
      </c>
      <c r="C85" s="16">
        <v>66.8</v>
      </c>
      <c r="D85" s="16"/>
      <c r="E85" s="16">
        <f t="shared" si="3"/>
        <v>66.8</v>
      </c>
    </row>
    <row r="86" spans="1:5" s="12" customFormat="1" x14ac:dyDescent="0.25">
      <c r="A86" s="9" t="s">
        <v>147</v>
      </c>
      <c r="B86" s="10" t="s">
        <v>148</v>
      </c>
      <c r="C86" s="11">
        <f>SUM(C87:C90)</f>
        <v>0</v>
      </c>
      <c r="D86" s="11">
        <f>_37.02.01+_37.02.50</f>
        <v>0</v>
      </c>
      <c r="E86" s="11">
        <f t="shared" si="3"/>
        <v>0</v>
      </c>
    </row>
    <row r="87" spans="1:5" x14ac:dyDescent="0.25">
      <c r="A87" s="18" t="s">
        <v>149</v>
      </c>
      <c r="B87" s="15" t="s">
        <v>150</v>
      </c>
      <c r="C87" s="16"/>
      <c r="D87" s="16"/>
      <c r="E87" s="16">
        <f t="shared" si="3"/>
        <v>0</v>
      </c>
    </row>
    <row r="88" spans="1:5" x14ac:dyDescent="0.25">
      <c r="A88" s="18" t="s">
        <v>515</v>
      </c>
      <c r="B88" s="15" t="s">
        <v>517</v>
      </c>
      <c r="C88" s="16">
        <v>-2674.16</v>
      </c>
      <c r="D88" s="16"/>
      <c r="E88" s="16">
        <f t="shared" si="3"/>
        <v>-2674.16</v>
      </c>
    </row>
    <row r="89" spans="1:5" x14ac:dyDescent="0.25">
      <c r="A89" s="18" t="s">
        <v>516</v>
      </c>
      <c r="B89" s="15" t="s">
        <v>517</v>
      </c>
      <c r="C89" s="16">
        <v>2674.16</v>
      </c>
      <c r="D89" s="16"/>
      <c r="E89" s="16">
        <f t="shared" si="3"/>
        <v>2674.16</v>
      </c>
    </row>
    <row r="90" spans="1:5" x14ac:dyDescent="0.25">
      <c r="A90" s="18" t="s">
        <v>151</v>
      </c>
      <c r="B90" s="15" t="s">
        <v>152</v>
      </c>
      <c r="C90" s="16"/>
      <c r="D90" s="16"/>
      <c r="E90" s="16">
        <f t="shared" si="3"/>
        <v>0</v>
      </c>
    </row>
    <row r="91" spans="1:5" s="12" customFormat="1" x14ac:dyDescent="0.25">
      <c r="A91" s="9"/>
      <c r="B91" s="10" t="s">
        <v>153</v>
      </c>
      <c r="C91" s="11">
        <f>_39.02</f>
        <v>56.559999999999995</v>
      </c>
      <c r="D91" s="11">
        <f>_39.02</f>
        <v>3.25</v>
      </c>
      <c r="E91" s="11">
        <f t="shared" si="3"/>
        <v>59.809999999999995</v>
      </c>
    </row>
    <row r="92" spans="1:5" s="12" customFormat="1" x14ac:dyDescent="0.25">
      <c r="A92" s="9" t="s">
        <v>154</v>
      </c>
      <c r="B92" s="10" t="s">
        <v>155</v>
      </c>
      <c r="C92" s="11">
        <f>_39.02.01+_39.02.03+_39.02.04+_39.02.07</f>
        <v>56.559999999999995</v>
      </c>
      <c r="D92" s="11">
        <f>_39.02.01+_39.02.03+_39.02.04+_39.02.07</f>
        <v>3.25</v>
      </c>
      <c r="E92" s="11">
        <f t="shared" si="3"/>
        <v>59.809999999999995</v>
      </c>
    </row>
    <row r="93" spans="1:5" x14ac:dyDescent="0.25">
      <c r="A93" s="18" t="s">
        <v>156</v>
      </c>
      <c r="B93" s="15" t="s">
        <v>157</v>
      </c>
      <c r="C93" s="16">
        <v>0.57999999999999996</v>
      </c>
      <c r="D93" s="16"/>
      <c r="E93" s="16">
        <f t="shared" si="3"/>
        <v>0.57999999999999996</v>
      </c>
    </row>
    <row r="94" spans="1:5" x14ac:dyDescent="0.25">
      <c r="A94" s="18" t="s">
        <v>158</v>
      </c>
      <c r="B94" s="15" t="s">
        <v>159</v>
      </c>
      <c r="C94" s="16">
        <v>55.98</v>
      </c>
      <c r="D94" s="16">
        <v>3.25</v>
      </c>
      <c r="E94" s="16">
        <f t="shared" si="3"/>
        <v>59.23</v>
      </c>
    </row>
    <row r="95" spans="1:5" x14ac:dyDescent="0.25">
      <c r="A95" s="18" t="s">
        <v>160</v>
      </c>
      <c r="B95" s="15" t="s">
        <v>161</v>
      </c>
      <c r="C95" s="16">
        <v>0</v>
      </c>
      <c r="D95" s="16"/>
      <c r="E95" s="16">
        <f t="shared" si="3"/>
        <v>0</v>
      </c>
    </row>
    <row r="96" spans="1:5" x14ac:dyDescent="0.25">
      <c r="A96" s="18" t="s">
        <v>162</v>
      </c>
      <c r="B96" s="15" t="s">
        <v>163</v>
      </c>
      <c r="C96" s="16"/>
      <c r="D96" s="16"/>
      <c r="E96" s="16">
        <f t="shared" si="3"/>
        <v>0</v>
      </c>
    </row>
    <row r="97" spans="1:5" s="12" customFormat="1" x14ac:dyDescent="0.25">
      <c r="A97" s="9"/>
      <c r="B97" s="10" t="s">
        <v>164</v>
      </c>
      <c r="C97" s="11">
        <f>_40.02</f>
        <v>0</v>
      </c>
      <c r="D97" s="11"/>
      <c r="E97" s="11">
        <f t="shared" si="3"/>
        <v>0</v>
      </c>
    </row>
    <row r="98" spans="1:5" s="12" customFormat="1" x14ac:dyDescent="0.25">
      <c r="A98" s="9" t="s">
        <v>165</v>
      </c>
      <c r="B98" s="10" t="s">
        <v>166</v>
      </c>
      <c r="C98" s="11">
        <f>_40.02.06+_40.02.07+_40.02.10+_40.02.11+_40.02.50</f>
        <v>0</v>
      </c>
      <c r="D98" s="11"/>
      <c r="E98" s="11">
        <f t="shared" si="3"/>
        <v>0</v>
      </c>
    </row>
    <row r="99" spans="1:5" ht="47.25" x14ac:dyDescent="0.25">
      <c r="A99" s="18" t="s">
        <v>167</v>
      </c>
      <c r="B99" s="15" t="s">
        <v>168</v>
      </c>
      <c r="C99" s="16"/>
      <c r="D99" s="16"/>
      <c r="E99" s="16">
        <f t="shared" si="3"/>
        <v>0</v>
      </c>
    </row>
    <row r="100" spans="1:5" x14ac:dyDescent="0.25">
      <c r="A100" s="18" t="s">
        <v>169</v>
      </c>
      <c r="B100" s="15" t="s">
        <v>170</v>
      </c>
      <c r="C100" s="16"/>
      <c r="D100" s="16"/>
      <c r="E100" s="16">
        <f t="shared" si="3"/>
        <v>0</v>
      </c>
    </row>
    <row r="101" spans="1:5" x14ac:dyDescent="0.25">
      <c r="A101" s="18" t="s">
        <v>171</v>
      </c>
      <c r="B101" s="15" t="s">
        <v>172</v>
      </c>
      <c r="C101" s="16"/>
      <c r="D101" s="16"/>
      <c r="E101" s="16">
        <f t="shared" si="3"/>
        <v>0</v>
      </c>
    </row>
    <row r="102" spans="1:5" ht="31.5" x14ac:dyDescent="0.25">
      <c r="A102" s="18" t="s">
        <v>173</v>
      </c>
      <c r="B102" s="15" t="s">
        <v>174</v>
      </c>
      <c r="C102" s="16"/>
      <c r="D102" s="16"/>
      <c r="E102" s="16">
        <f t="shared" ref="E102:E126" si="4">C102+D102</f>
        <v>0</v>
      </c>
    </row>
    <row r="103" spans="1:5" x14ac:dyDescent="0.25">
      <c r="A103" s="18" t="s">
        <v>175</v>
      </c>
      <c r="B103" s="15" t="s">
        <v>176</v>
      </c>
      <c r="C103" s="16"/>
      <c r="D103" s="16"/>
      <c r="E103" s="16">
        <f t="shared" si="4"/>
        <v>0</v>
      </c>
    </row>
    <row r="104" spans="1:5" s="12" customFormat="1" x14ac:dyDescent="0.25">
      <c r="A104" s="9"/>
      <c r="B104" s="10" t="s">
        <v>177</v>
      </c>
      <c r="C104" s="11">
        <f>C105</f>
        <v>19471.21</v>
      </c>
      <c r="D104" s="11">
        <f>D105</f>
        <v>1721</v>
      </c>
      <c r="E104" s="11">
        <f t="shared" si="4"/>
        <v>21192.21</v>
      </c>
    </row>
    <row r="105" spans="1:5" s="12" customFormat="1" ht="31.5" x14ac:dyDescent="0.25">
      <c r="A105" s="9"/>
      <c r="B105" s="10" t="s">
        <v>178</v>
      </c>
      <c r="C105" s="11">
        <f>_42.02+_43.02+_45.02</f>
        <v>19471.21</v>
      </c>
      <c r="D105" s="11">
        <f>_42.02+_43.02+_45.02</f>
        <v>1721</v>
      </c>
      <c r="E105" s="11">
        <f t="shared" si="4"/>
        <v>21192.21</v>
      </c>
    </row>
    <row r="106" spans="1:5" s="12" customFormat="1" x14ac:dyDescent="0.25">
      <c r="A106" s="9" t="s">
        <v>179</v>
      </c>
      <c r="B106" s="10" t="s">
        <v>180</v>
      </c>
      <c r="C106" s="11">
        <f>C107+C117</f>
        <v>4566.84</v>
      </c>
      <c r="D106" s="11">
        <f>D107+D117</f>
        <v>17.07</v>
      </c>
      <c r="E106" s="11">
        <f t="shared" si="4"/>
        <v>4583.91</v>
      </c>
    </row>
    <row r="107" spans="1:5" s="12" customFormat="1" x14ac:dyDescent="0.25">
      <c r="A107" s="9"/>
      <c r="B107" s="10" t="s">
        <v>181</v>
      </c>
      <c r="C107" s="11">
        <f>_42.02.01+_42.02.03+_42.02.04+_42.02.05+_42.02.06+_42.02.07+_42.02.09+_42.02.14+_42.02.19</f>
        <v>143.43</v>
      </c>
      <c r="D107" s="11">
        <f>_42.02.01+_42.02.03+_42.02.04+_42.02.05+_42.02.06+_42.02.07+_42.02.09+_42.02.14+_42.02.19</f>
        <v>0</v>
      </c>
      <c r="E107" s="11">
        <f t="shared" si="4"/>
        <v>143.43</v>
      </c>
    </row>
    <row r="108" spans="1:5" ht="31.5" x14ac:dyDescent="0.25">
      <c r="A108" s="9" t="s">
        <v>182</v>
      </c>
      <c r="B108" s="15" t="s">
        <v>507</v>
      </c>
      <c r="C108" s="16"/>
      <c r="D108" s="16"/>
      <c r="E108" s="16">
        <f t="shared" si="4"/>
        <v>0</v>
      </c>
    </row>
    <row r="109" spans="1:5" x14ac:dyDescent="0.25">
      <c r="A109" s="18" t="s">
        <v>504</v>
      </c>
      <c r="B109" s="56" t="s">
        <v>506</v>
      </c>
      <c r="C109" s="16"/>
      <c r="D109" s="16"/>
      <c r="E109" s="16">
        <f t="shared" si="4"/>
        <v>0</v>
      </c>
    </row>
    <row r="110" spans="1:5" ht="31.5" x14ac:dyDescent="0.25">
      <c r="A110" s="18" t="s">
        <v>505</v>
      </c>
      <c r="B110" s="46" t="s">
        <v>508</v>
      </c>
      <c r="C110" s="16">
        <v>143.43</v>
      </c>
      <c r="D110" s="16"/>
      <c r="E110" s="16">
        <f t="shared" si="4"/>
        <v>143.43</v>
      </c>
    </row>
    <row r="111" spans="1:5" x14ac:dyDescent="0.25">
      <c r="A111" s="18" t="s">
        <v>183</v>
      </c>
      <c r="B111" s="15" t="s">
        <v>184</v>
      </c>
      <c r="C111" s="16"/>
      <c r="D111" s="16"/>
      <c r="E111" s="16">
        <f t="shared" si="4"/>
        <v>0</v>
      </c>
    </row>
    <row r="112" spans="1:5" ht="31.5" x14ac:dyDescent="0.25">
      <c r="A112" s="18" t="s">
        <v>185</v>
      </c>
      <c r="B112" s="15" t="s">
        <v>186</v>
      </c>
      <c r="C112" s="16"/>
      <c r="D112" s="16"/>
      <c r="E112" s="16">
        <f t="shared" si="4"/>
        <v>0</v>
      </c>
    </row>
    <row r="113" spans="1:5" x14ac:dyDescent="0.25">
      <c r="A113" s="18" t="s">
        <v>187</v>
      </c>
      <c r="B113" s="15" t="s">
        <v>188</v>
      </c>
      <c r="C113" s="16"/>
      <c r="D113" s="16"/>
      <c r="E113" s="16">
        <f t="shared" si="4"/>
        <v>0</v>
      </c>
    </row>
    <row r="114" spans="1:5" ht="31.5" x14ac:dyDescent="0.25">
      <c r="A114" s="18" t="s">
        <v>189</v>
      </c>
      <c r="B114" s="15" t="s">
        <v>190</v>
      </c>
      <c r="C114" s="16"/>
      <c r="D114" s="16"/>
      <c r="E114" s="16">
        <f t="shared" si="4"/>
        <v>0</v>
      </c>
    </row>
    <row r="115" spans="1:5" ht="31.5" x14ac:dyDescent="0.25">
      <c r="A115" s="18" t="s">
        <v>191</v>
      </c>
      <c r="B115" s="15" t="s">
        <v>192</v>
      </c>
      <c r="C115" s="16"/>
      <c r="D115" s="16"/>
      <c r="E115" s="16">
        <f t="shared" si="4"/>
        <v>0</v>
      </c>
    </row>
    <row r="116" spans="1:5" ht="31.5" x14ac:dyDescent="0.25">
      <c r="A116" s="18" t="s">
        <v>193</v>
      </c>
      <c r="B116" s="15" t="s">
        <v>194</v>
      </c>
      <c r="C116" s="16"/>
      <c r="D116" s="16"/>
      <c r="E116" s="16">
        <f t="shared" si="4"/>
        <v>0</v>
      </c>
    </row>
    <row r="117" spans="1:5" s="12" customFormat="1" x14ac:dyDescent="0.25">
      <c r="A117" s="9"/>
      <c r="B117" s="10" t="s">
        <v>195</v>
      </c>
      <c r="C117" s="11">
        <f>SUM(C118:C127)</f>
        <v>4423.41</v>
      </c>
      <c r="D117" s="11">
        <f>SUM(D118:D127)</f>
        <v>17.07</v>
      </c>
      <c r="E117" s="11">
        <f t="shared" si="4"/>
        <v>4440.4799999999996</v>
      </c>
    </row>
    <row r="118" spans="1:5" ht="31.5" x14ac:dyDescent="0.25">
      <c r="A118" s="18" t="s">
        <v>496</v>
      </c>
      <c r="B118" s="46" t="s">
        <v>495</v>
      </c>
      <c r="C118" s="16">
        <v>3007.24</v>
      </c>
      <c r="D118" s="16"/>
      <c r="E118" s="16">
        <f t="shared" si="4"/>
        <v>3007.24</v>
      </c>
    </row>
    <row r="119" spans="1:5" x14ac:dyDescent="0.25">
      <c r="A119" s="18" t="s">
        <v>196</v>
      </c>
      <c r="B119" s="15" t="s">
        <v>197</v>
      </c>
      <c r="C119" s="16">
        <v>0</v>
      </c>
      <c r="D119" s="16"/>
      <c r="E119" s="16">
        <f t="shared" si="4"/>
        <v>0</v>
      </c>
    </row>
    <row r="120" spans="1:5" x14ac:dyDescent="0.25">
      <c r="A120" s="18" t="s">
        <v>198</v>
      </c>
      <c r="B120" s="15" t="s">
        <v>199</v>
      </c>
      <c r="C120" s="16"/>
      <c r="D120" s="16"/>
      <c r="E120" s="16">
        <f t="shared" si="4"/>
        <v>0</v>
      </c>
    </row>
    <row r="121" spans="1:5" ht="31.5" x14ac:dyDescent="0.25">
      <c r="A121" s="18" t="s">
        <v>492</v>
      </c>
      <c r="B121" s="46" t="s">
        <v>491</v>
      </c>
      <c r="C121" s="16">
        <v>0</v>
      </c>
      <c r="D121" s="16"/>
      <c r="E121" s="16">
        <f t="shared" si="4"/>
        <v>0</v>
      </c>
    </row>
    <row r="122" spans="1:5" x14ac:dyDescent="0.25">
      <c r="A122" s="18" t="s">
        <v>489</v>
      </c>
      <c r="B122" s="15" t="s">
        <v>490</v>
      </c>
      <c r="C122" s="16">
        <v>0</v>
      </c>
      <c r="D122" s="16">
        <v>0</v>
      </c>
      <c r="E122" s="16">
        <f t="shared" si="4"/>
        <v>0</v>
      </c>
    </row>
    <row r="123" spans="1:5" x14ac:dyDescent="0.25">
      <c r="A123" s="18" t="s">
        <v>200</v>
      </c>
      <c r="B123" s="15" t="s">
        <v>201</v>
      </c>
      <c r="C123" s="16">
        <v>465</v>
      </c>
      <c r="D123" s="16"/>
      <c r="E123" s="16">
        <f t="shared" si="4"/>
        <v>465</v>
      </c>
    </row>
    <row r="124" spans="1:5" ht="31.5" x14ac:dyDescent="0.25">
      <c r="A124" s="18" t="s">
        <v>639</v>
      </c>
      <c r="B124" s="15" t="s">
        <v>640</v>
      </c>
      <c r="C124" s="16">
        <v>650</v>
      </c>
      <c r="D124" s="16"/>
      <c r="E124" s="16">
        <f t="shared" si="4"/>
        <v>650</v>
      </c>
    </row>
    <row r="125" spans="1:5" x14ac:dyDescent="0.25">
      <c r="A125" s="18" t="s">
        <v>202</v>
      </c>
      <c r="B125" s="15" t="s">
        <v>203</v>
      </c>
      <c r="C125" s="16">
        <v>75</v>
      </c>
      <c r="D125" s="16"/>
      <c r="E125" s="16">
        <f t="shared" si="4"/>
        <v>75</v>
      </c>
    </row>
    <row r="126" spans="1:5" ht="31.5" x14ac:dyDescent="0.25">
      <c r="A126" s="18" t="s">
        <v>204</v>
      </c>
      <c r="B126" s="15" t="s">
        <v>205</v>
      </c>
      <c r="C126" s="16"/>
      <c r="D126" s="16"/>
      <c r="E126" s="16">
        <f t="shared" si="4"/>
        <v>0</v>
      </c>
    </row>
    <row r="127" spans="1:5" ht="31.5" x14ac:dyDescent="0.25">
      <c r="A127" s="18" t="s">
        <v>206</v>
      </c>
      <c r="B127" s="15" t="s">
        <v>207</v>
      </c>
      <c r="C127" s="16">
        <v>226.17</v>
      </c>
      <c r="D127" s="16">
        <v>17.07</v>
      </c>
      <c r="E127" s="16">
        <f t="shared" ref="E127:E137" si="5">C127+D127</f>
        <v>243.23999999999998</v>
      </c>
    </row>
    <row r="128" spans="1:5" s="12" customFormat="1" x14ac:dyDescent="0.25">
      <c r="A128" s="9" t="s">
        <v>208</v>
      </c>
      <c r="B128" s="10" t="s">
        <v>209</v>
      </c>
      <c r="C128" s="11">
        <f>_43.02.01+_43.02.04+_43.02.07+_43.02.08</f>
        <v>0</v>
      </c>
      <c r="D128" s="11">
        <f>_43.02.01+_43.02.04+_43.02.07+_43.02.08</f>
        <v>0</v>
      </c>
      <c r="E128" s="16">
        <f t="shared" si="5"/>
        <v>0</v>
      </c>
    </row>
    <row r="129" spans="1:5" ht="27" customHeight="1" x14ac:dyDescent="0.25">
      <c r="A129" s="18" t="s">
        <v>210</v>
      </c>
      <c r="B129" s="19" t="s">
        <v>211</v>
      </c>
      <c r="C129" s="16"/>
      <c r="D129" s="16"/>
      <c r="E129" s="16">
        <f t="shared" si="5"/>
        <v>0</v>
      </c>
    </row>
    <row r="130" spans="1:5" ht="27" customHeight="1" x14ac:dyDescent="0.25">
      <c r="A130" s="18" t="s">
        <v>212</v>
      </c>
      <c r="B130" s="15" t="s">
        <v>213</v>
      </c>
      <c r="C130" s="16"/>
      <c r="D130" s="16"/>
      <c r="E130" s="16">
        <f t="shared" si="5"/>
        <v>0</v>
      </c>
    </row>
    <row r="131" spans="1:5" ht="31.5" x14ac:dyDescent="0.25">
      <c r="A131" s="18" t="s">
        <v>214</v>
      </c>
      <c r="B131" s="15" t="s">
        <v>215</v>
      </c>
      <c r="C131" s="16"/>
      <c r="D131" s="16"/>
      <c r="E131" s="16">
        <f t="shared" si="5"/>
        <v>0</v>
      </c>
    </row>
    <row r="132" spans="1:5" ht="24.75" customHeight="1" x14ac:dyDescent="0.25">
      <c r="A132" s="18" t="s">
        <v>216</v>
      </c>
      <c r="B132" s="15" t="s">
        <v>217</v>
      </c>
      <c r="C132" s="16"/>
      <c r="D132" s="16"/>
      <c r="E132" s="16">
        <f t="shared" si="5"/>
        <v>0</v>
      </c>
    </row>
    <row r="133" spans="1:5" x14ac:dyDescent="0.25">
      <c r="A133" s="9" t="s">
        <v>643</v>
      </c>
      <c r="B133" s="10" t="s">
        <v>644</v>
      </c>
      <c r="C133" s="11">
        <f>SUM(C134:C136)</f>
        <v>17</v>
      </c>
      <c r="D133" s="11">
        <f t="shared" ref="D133:E133" si="6">SUM(D134:D136)</f>
        <v>0</v>
      </c>
      <c r="E133" s="11">
        <f t="shared" si="6"/>
        <v>17</v>
      </c>
    </row>
    <row r="134" spans="1:5" ht="31.5" x14ac:dyDescent="0.25">
      <c r="A134" s="18" t="s">
        <v>648</v>
      </c>
      <c r="B134" s="15" t="s">
        <v>645</v>
      </c>
      <c r="C134" s="16"/>
      <c r="D134" s="16"/>
      <c r="E134" s="16"/>
    </row>
    <row r="135" spans="1:5" ht="31.5" x14ac:dyDescent="0.25">
      <c r="A135" s="18" t="s">
        <v>649</v>
      </c>
      <c r="B135" s="15" t="s">
        <v>646</v>
      </c>
      <c r="C135" s="16">
        <v>17</v>
      </c>
      <c r="D135" s="16"/>
      <c r="E135" s="16">
        <f>C135+D135</f>
        <v>17</v>
      </c>
    </row>
    <row r="136" spans="1:5" ht="31.5" x14ac:dyDescent="0.25">
      <c r="A136" s="18" t="s">
        <v>650</v>
      </c>
      <c r="B136" s="15" t="s">
        <v>647</v>
      </c>
      <c r="C136" s="16"/>
      <c r="D136" s="16"/>
      <c r="E136" s="16"/>
    </row>
    <row r="137" spans="1:5" x14ac:dyDescent="0.25">
      <c r="A137" s="20" t="s">
        <v>468</v>
      </c>
      <c r="B137" s="10" t="s">
        <v>218</v>
      </c>
      <c r="C137" s="11">
        <f>C138+C142</f>
        <v>14904.369999999999</v>
      </c>
      <c r="D137" s="11">
        <f>D138+D142</f>
        <v>1703.93</v>
      </c>
      <c r="E137" s="16">
        <f t="shared" si="5"/>
        <v>16608.3</v>
      </c>
    </row>
    <row r="138" spans="1:5" x14ac:dyDescent="0.25">
      <c r="A138" s="20" t="s">
        <v>470</v>
      </c>
      <c r="B138" s="10" t="s">
        <v>471</v>
      </c>
      <c r="C138" s="11">
        <f>SUM(C139:C141)</f>
        <v>12646.5</v>
      </c>
      <c r="D138" s="11">
        <f>SUM(D139:D141)</f>
        <v>1206.01</v>
      </c>
      <c r="E138" s="16">
        <f t="shared" ref="E138:E143" si="7">SUM(C138:D138)</f>
        <v>13852.51</v>
      </c>
    </row>
    <row r="139" spans="1:5" x14ac:dyDescent="0.25">
      <c r="A139" s="21" t="s">
        <v>472</v>
      </c>
      <c r="B139" s="15" t="s">
        <v>473</v>
      </c>
      <c r="C139" s="16">
        <v>446.54</v>
      </c>
      <c r="D139" s="16"/>
      <c r="E139" s="16">
        <f t="shared" si="7"/>
        <v>446.54</v>
      </c>
    </row>
    <row r="140" spans="1:5" x14ac:dyDescent="0.25">
      <c r="A140" s="21" t="s">
        <v>479</v>
      </c>
      <c r="B140" s="15" t="s">
        <v>475</v>
      </c>
      <c r="C140" s="16"/>
      <c r="D140" s="16"/>
      <c r="E140" s="16">
        <f t="shared" si="7"/>
        <v>0</v>
      </c>
    </row>
    <row r="141" spans="1:5" x14ac:dyDescent="0.25">
      <c r="A141" s="21" t="s">
        <v>480</v>
      </c>
      <c r="B141" s="15" t="s">
        <v>477</v>
      </c>
      <c r="C141" s="16">
        <v>12199.96</v>
      </c>
      <c r="D141" s="16">
        <v>1206.01</v>
      </c>
      <c r="E141" s="16">
        <f t="shared" si="7"/>
        <v>13405.97</v>
      </c>
    </row>
    <row r="142" spans="1:5" x14ac:dyDescent="0.25">
      <c r="A142" s="20" t="s">
        <v>219</v>
      </c>
      <c r="B142" s="10" t="s">
        <v>469</v>
      </c>
      <c r="C142" s="11">
        <f>SUM(C143:C145)</f>
        <v>2257.87</v>
      </c>
      <c r="D142" s="11">
        <f>SUM(D143:D145)</f>
        <v>497.92</v>
      </c>
      <c r="E142" s="16">
        <f t="shared" si="7"/>
        <v>2755.79</v>
      </c>
    </row>
    <row r="143" spans="1:5" x14ac:dyDescent="0.25">
      <c r="A143" s="21" t="s">
        <v>478</v>
      </c>
      <c r="B143" s="15" t="s">
        <v>473</v>
      </c>
      <c r="C143" s="16">
        <v>974.99</v>
      </c>
      <c r="D143" s="16">
        <v>111.38</v>
      </c>
      <c r="E143" s="16">
        <f t="shared" si="7"/>
        <v>1086.3699999999999</v>
      </c>
    </row>
    <row r="144" spans="1:5" x14ac:dyDescent="0.25">
      <c r="A144" s="21" t="s">
        <v>474</v>
      </c>
      <c r="B144" s="15" t="s">
        <v>475</v>
      </c>
      <c r="C144" s="16"/>
      <c r="D144" s="11"/>
      <c r="E144" s="16">
        <f>C144+D144</f>
        <v>0</v>
      </c>
    </row>
    <row r="145" spans="1:5" x14ac:dyDescent="0.25">
      <c r="A145" s="21" t="s">
        <v>476</v>
      </c>
      <c r="B145" s="15" t="s">
        <v>481</v>
      </c>
      <c r="C145" s="16">
        <v>1282.8800000000001</v>
      </c>
      <c r="D145" s="16">
        <v>386.54</v>
      </c>
      <c r="E145" s="16">
        <f>C145+D145</f>
        <v>1669.42</v>
      </c>
    </row>
    <row r="146" spans="1:5" ht="19.149999999999999" customHeight="1" x14ac:dyDescent="0.25">
      <c r="A146" s="45"/>
      <c r="B146" s="58"/>
      <c r="C146" s="67" t="s">
        <v>653</v>
      </c>
      <c r="D146" s="67"/>
    </row>
    <row r="147" spans="1:5" ht="18.600000000000001" customHeight="1" x14ac:dyDescent="0.25">
      <c r="A147" s="45"/>
      <c r="B147" s="61"/>
      <c r="C147" s="64" t="s">
        <v>654</v>
      </c>
      <c r="D147" s="64"/>
    </row>
    <row r="148" spans="1:5" ht="18.75" customHeight="1" x14ac:dyDescent="0.25">
      <c r="A148" s="45"/>
      <c r="B148" s="60"/>
      <c r="C148" s="64" t="s">
        <v>511</v>
      </c>
      <c r="D148" s="64"/>
    </row>
    <row r="149" spans="1:5" ht="7.15" hidden="1" customHeight="1" x14ac:dyDescent="0.25">
      <c r="A149" s="45"/>
      <c r="B149" s="52" t="s">
        <v>511</v>
      </c>
      <c r="C149" s="68"/>
      <c r="D149" s="68"/>
    </row>
    <row r="150" spans="1:5" ht="22.5" customHeight="1" x14ac:dyDescent="0.25">
      <c r="A150" s="45"/>
      <c r="C150" s="69"/>
      <c r="D150" s="69"/>
    </row>
    <row r="151" spans="1:5" ht="52.5" customHeight="1" x14ac:dyDescent="0.25">
      <c r="A151" s="45"/>
      <c r="B151" s="53"/>
      <c r="C151" s="64"/>
      <c r="D151" s="64"/>
    </row>
    <row r="152" spans="1:5" x14ac:dyDescent="0.25">
      <c r="B152" s="48"/>
      <c r="C152" s="22"/>
      <c r="D152" s="23"/>
    </row>
    <row r="153" spans="1:5" x14ac:dyDescent="0.25">
      <c r="B153" s="22"/>
    </row>
    <row r="154" spans="1:5" x14ac:dyDescent="0.25">
      <c r="C154" s="23"/>
    </row>
    <row r="155" spans="1:5" x14ac:dyDescent="0.25">
      <c r="C155" s="23"/>
    </row>
    <row r="156" spans="1:5" x14ac:dyDescent="0.25">
      <c r="B156" s="22"/>
    </row>
    <row r="157" spans="1:5" x14ac:dyDescent="0.25">
      <c r="B157" s="22"/>
    </row>
    <row r="162" spans="1:3" x14ac:dyDescent="0.25">
      <c r="B162" s="22"/>
    </row>
    <row r="163" spans="1:3" x14ac:dyDescent="0.25">
      <c r="B163" s="22"/>
    </row>
    <row r="164" spans="1:3" x14ac:dyDescent="0.25">
      <c r="B164" s="22"/>
    </row>
    <row r="166" spans="1:3" x14ac:dyDescent="0.25">
      <c r="A166" s="24"/>
      <c r="B166" s="25"/>
      <c r="C166" s="25"/>
    </row>
  </sheetData>
  <mergeCells count="6">
    <mergeCell ref="C151:D151"/>
    <mergeCell ref="C146:D146"/>
    <mergeCell ref="C147:D147"/>
    <mergeCell ref="C148:D148"/>
    <mergeCell ref="C149:D149"/>
    <mergeCell ref="C150:D150"/>
  </mergeCells>
  <printOptions horizontalCentered="1"/>
  <pageMargins left="0.62992125984251968" right="0.55118110236220474" top="0.74803149606299213" bottom="0.36" header="0.31496062992125984" footer="0.2"/>
  <pageSetup paperSize="9" scale="75" firstPageNumber="0" orientation="portrait" horizontalDpi="300" verticalDpi="300" r:id="rId1"/>
  <headerFooter>
    <oddHeader>&amp;C&amp;"Times New Roman,Regular"&amp;14BUGETUL LOCAL AL MUNICIPIULUI BRAD PE ANUL 2023
VENITURI</oddHeader>
    <oddFooter>&amp;CPagina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206</vt:i4>
      </vt:variant>
    </vt:vector>
  </HeadingPairs>
  <TitlesOfParts>
    <vt:vector size="208" baseType="lpstr">
      <vt:lpstr>Cheltuieli</vt:lpstr>
      <vt:lpstr>Venituri</vt:lpstr>
      <vt:lpstr>_03.02</vt:lpstr>
      <vt:lpstr>_03.02.17</vt:lpstr>
      <vt:lpstr>_03.02.18</vt:lpstr>
      <vt:lpstr>_04.02</vt:lpstr>
      <vt:lpstr>_04.02.01</vt:lpstr>
      <vt:lpstr>_04.02.04</vt:lpstr>
      <vt:lpstr>_05.02</vt:lpstr>
      <vt:lpstr>_05.02.50</vt:lpstr>
      <vt:lpstr>_06.02</vt:lpstr>
      <vt:lpstr>_06.02.02</vt:lpstr>
      <vt:lpstr>_07.02</vt:lpstr>
      <vt:lpstr>_07.02.01</vt:lpstr>
      <vt:lpstr>_07.02.01.01</vt:lpstr>
      <vt:lpstr>_07.02.01.02</vt:lpstr>
      <vt:lpstr>_07.02.02</vt:lpstr>
      <vt:lpstr>_07.02.02.01</vt:lpstr>
      <vt:lpstr>_07.02.02.02</vt:lpstr>
      <vt:lpstr>_07.02.02.03</vt:lpstr>
      <vt:lpstr>_07.02.03</vt:lpstr>
      <vt:lpstr>_07.02.50</vt:lpstr>
      <vt:lpstr>_11.02</vt:lpstr>
      <vt:lpstr>_11.02.01</vt:lpstr>
      <vt:lpstr>_11.02.02</vt:lpstr>
      <vt:lpstr>_11.02.03</vt:lpstr>
      <vt:lpstr>_11.02.04</vt:lpstr>
      <vt:lpstr>_11.02.05</vt:lpstr>
      <vt:lpstr>_11.02.06</vt:lpstr>
      <vt:lpstr>_12.02</vt:lpstr>
      <vt:lpstr>_12.02.07</vt:lpstr>
      <vt:lpstr>_15.02</vt:lpstr>
      <vt:lpstr>_15.02.01</vt:lpstr>
      <vt:lpstr>_15.02.50</vt:lpstr>
      <vt:lpstr>_16.02</vt:lpstr>
      <vt:lpstr>_16.02.02</vt:lpstr>
      <vt:lpstr>_16.02.02.01</vt:lpstr>
      <vt:lpstr>_16.02.02.02</vt:lpstr>
      <vt:lpstr>_16.02.03</vt:lpstr>
      <vt:lpstr>_16.02.50</vt:lpstr>
      <vt:lpstr>_18.02</vt:lpstr>
      <vt:lpstr>_18.02.50</vt:lpstr>
      <vt:lpstr>_30.02</vt:lpstr>
      <vt:lpstr>_30.02.01</vt:lpstr>
      <vt:lpstr>_30.02.03</vt:lpstr>
      <vt:lpstr>_30.02.05</vt:lpstr>
      <vt:lpstr>_30.02.08</vt:lpstr>
      <vt:lpstr>_30.02.50</vt:lpstr>
      <vt:lpstr>_31.02</vt:lpstr>
      <vt:lpstr>_31.02.03</vt:lpstr>
      <vt:lpstr>_33.02</vt:lpstr>
      <vt:lpstr>_33.02.08</vt:lpstr>
      <vt:lpstr>_33.02.10</vt:lpstr>
      <vt:lpstr>_33.02.12</vt:lpstr>
      <vt:lpstr>_33.02.24</vt:lpstr>
      <vt:lpstr>_33.02.27</vt:lpstr>
      <vt:lpstr>_33.02.28</vt:lpstr>
      <vt:lpstr>_33.02.50</vt:lpstr>
      <vt:lpstr>_34.02</vt:lpstr>
      <vt:lpstr>_34.02.02</vt:lpstr>
      <vt:lpstr>_34.02.50</vt:lpstr>
      <vt:lpstr>_35.02</vt:lpstr>
      <vt:lpstr>_35.02.01</vt:lpstr>
      <vt:lpstr>_35.02.02</vt:lpstr>
      <vt:lpstr>_35.02.03</vt:lpstr>
      <vt:lpstr>_35.02.50</vt:lpstr>
      <vt:lpstr>_36.02</vt:lpstr>
      <vt:lpstr>_36.02.05</vt:lpstr>
      <vt:lpstr>_36.02.11</vt:lpstr>
      <vt:lpstr>_36.02.50</vt:lpstr>
      <vt:lpstr>_37.02</vt:lpstr>
      <vt:lpstr>_37.02.01</vt:lpstr>
      <vt:lpstr>_37.02.50</vt:lpstr>
      <vt:lpstr>_39.02</vt:lpstr>
      <vt:lpstr>_39.02.01</vt:lpstr>
      <vt:lpstr>_39.02.03</vt:lpstr>
      <vt:lpstr>_39.02.04</vt:lpstr>
      <vt:lpstr>_39.02.07</vt:lpstr>
      <vt:lpstr>_40.02</vt:lpstr>
      <vt:lpstr>_40.02.06</vt:lpstr>
      <vt:lpstr>_40.02.07</vt:lpstr>
      <vt:lpstr>_40.02.10</vt:lpstr>
      <vt:lpstr>_40.02.11</vt:lpstr>
      <vt:lpstr>_40.02.50</vt:lpstr>
      <vt:lpstr>_42.02</vt:lpstr>
      <vt:lpstr>_42.02.01</vt:lpstr>
      <vt:lpstr>_42.02.03</vt:lpstr>
      <vt:lpstr>_42.02.04</vt:lpstr>
      <vt:lpstr>_42.02.05</vt:lpstr>
      <vt:lpstr>_42.02.06</vt:lpstr>
      <vt:lpstr>_42.02.07</vt:lpstr>
      <vt:lpstr>_42.02.09</vt:lpstr>
      <vt:lpstr>_42.02.14</vt:lpstr>
      <vt:lpstr>_42.02.19</vt:lpstr>
      <vt:lpstr>_43.02</vt:lpstr>
      <vt:lpstr>_43.02.01</vt:lpstr>
      <vt:lpstr>_43.02.04</vt:lpstr>
      <vt:lpstr>_43.02.07</vt:lpstr>
      <vt:lpstr>_43.02.08</vt:lpstr>
      <vt:lpstr>_45.02</vt:lpstr>
      <vt:lpstr>_50.02</vt:lpstr>
      <vt:lpstr>_51.02</vt:lpstr>
      <vt:lpstr>_51.02.01</vt:lpstr>
      <vt:lpstr>_51.02.01.03</vt:lpstr>
      <vt:lpstr>_54.02</vt:lpstr>
      <vt:lpstr>_54.02.05</vt:lpstr>
      <vt:lpstr>_54.02.06</vt:lpstr>
      <vt:lpstr>_54.02.07</vt:lpstr>
      <vt:lpstr>_54.02.10</vt:lpstr>
      <vt:lpstr>_54.02.50</vt:lpstr>
      <vt:lpstr>_55.02</vt:lpstr>
      <vt:lpstr>_56.02</vt:lpstr>
      <vt:lpstr>_56.02.06</vt:lpstr>
      <vt:lpstr>_56.02.07</vt:lpstr>
      <vt:lpstr>_59.02</vt:lpstr>
      <vt:lpstr>_60.02</vt:lpstr>
      <vt:lpstr>_60.02.02</vt:lpstr>
      <vt:lpstr>_61.02</vt:lpstr>
      <vt:lpstr>_61.02.03</vt:lpstr>
      <vt:lpstr>_61.02.03.04</vt:lpstr>
      <vt:lpstr>_61.02.05</vt:lpstr>
      <vt:lpstr>_64.02</vt:lpstr>
      <vt:lpstr>_65.02</vt:lpstr>
      <vt:lpstr>_65.02.03</vt:lpstr>
      <vt:lpstr>_65.02.03.01</vt:lpstr>
      <vt:lpstr>_65.02.03.02</vt:lpstr>
      <vt:lpstr>_65.02.04</vt:lpstr>
      <vt:lpstr>_65.02.04.01</vt:lpstr>
      <vt:lpstr>_65.02.04.02</vt:lpstr>
      <vt:lpstr>_65.02.05</vt:lpstr>
      <vt:lpstr>_65.02.07</vt:lpstr>
      <vt:lpstr>_65.02.07.04</vt:lpstr>
      <vt:lpstr>_65.02.11</vt:lpstr>
      <vt:lpstr>_65.02.11.03</vt:lpstr>
      <vt:lpstr>_65.02.11.30</vt:lpstr>
      <vt:lpstr>_65.02.50</vt:lpstr>
      <vt:lpstr>_66.02</vt:lpstr>
      <vt:lpstr>_66.02.06</vt:lpstr>
      <vt:lpstr>_66.02.06.01</vt:lpstr>
      <vt:lpstr>_66.02.08</vt:lpstr>
      <vt:lpstr>_66.02.50</vt:lpstr>
      <vt:lpstr>_66.02.50.50</vt:lpstr>
      <vt:lpstr>_67.02</vt:lpstr>
      <vt:lpstr>_67.02.03</vt:lpstr>
      <vt:lpstr>_67.02.03.02</vt:lpstr>
      <vt:lpstr>_67.02.03.03</vt:lpstr>
      <vt:lpstr>_67.02.03.04</vt:lpstr>
      <vt:lpstr>_67.02.03.05</vt:lpstr>
      <vt:lpstr>_67.02.03.06</vt:lpstr>
      <vt:lpstr>_67.02.03.07</vt:lpstr>
      <vt:lpstr>_67.02.03.08</vt:lpstr>
      <vt:lpstr>_67.02.03.12</vt:lpstr>
      <vt:lpstr>_67.02.03.30</vt:lpstr>
      <vt:lpstr>_67.02.05</vt:lpstr>
      <vt:lpstr>_67.02.05.01</vt:lpstr>
      <vt:lpstr>_67.02.05.02</vt:lpstr>
      <vt:lpstr>_67.02.05.03</vt:lpstr>
      <vt:lpstr>_67.02.06</vt:lpstr>
      <vt:lpstr>_67.02.50</vt:lpstr>
      <vt:lpstr>_68.02</vt:lpstr>
      <vt:lpstr>_68.02.04</vt:lpstr>
      <vt:lpstr>_68.02.05</vt:lpstr>
      <vt:lpstr>_68.02.05.02</vt:lpstr>
      <vt:lpstr>_68.02.06</vt:lpstr>
      <vt:lpstr>_68.02.10</vt:lpstr>
      <vt:lpstr>_68.02.11</vt:lpstr>
      <vt:lpstr>_68.02.15</vt:lpstr>
      <vt:lpstr>_68.02.50</vt:lpstr>
      <vt:lpstr>_69.02</vt:lpstr>
      <vt:lpstr>_70.02</vt:lpstr>
      <vt:lpstr>_70.02.03</vt:lpstr>
      <vt:lpstr>_70.02.05</vt:lpstr>
      <vt:lpstr>_70.02.05.01</vt:lpstr>
      <vt:lpstr>_70.02.05.02</vt:lpstr>
      <vt:lpstr>_70.02.06</vt:lpstr>
      <vt:lpstr>_70.02.50</vt:lpstr>
      <vt:lpstr>_74.02</vt:lpstr>
      <vt:lpstr>_74.02.05</vt:lpstr>
      <vt:lpstr>_74.02.05.01</vt:lpstr>
      <vt:lpstr>_74.02.05.02</vt:lpstr>
      <vt:lpstr>_74.02.06</vt:lpstr>
      <vt:lpstr>_79.02</vt:lpstr>
      <vt:lpstr>_80.02</vt:lpstr>
      <vt:lpstr>_80.02.01</vt:lpstr>
      <vt:lpstr>_80.02.01.06</vt:lpstr>
      <vt:lpstr>_80.02.01.09</vt:lpstr>
      <vt:lpstr>_80.02.01.10</vt:lpstr>
      <vt:lpstr>_80.02.01.30</vt:lpstr>
      <vt:lpstr>_81.02</vt:lpstr>
      <vt:lpstr>_81.02.06</vt:lpstr>
      <vt:lpstr>_81.02.07</vt:lpstr>
      <vt:lpstr>_81.02.50</vt:lpstr>
      <vt:lpstr>_83.02</vt:lpstr>
      <vt:lpstr>_83.02.03</vt:lpstr>
      <vt:lpstr>_83.02.03.03</vt:lpstr>
      <vt:lpstr>_83.02.03.30</vt:lpstr>
      <vt:lpstr>_84.02</vt:lpstr>
      <vt:lpstr>_84.02.03</vt:lpstr>
      <vt:lpstr>_84.02.06</vt:lpstr>
      <vt:lpstr>_84.02.06.02</vt:lpstr>
      <vt:lpstr>_84.02.50</vt:lpstr>
      <vt:lpstr>_87.02</vt:lpstr>
      <vt:lpstr>_87.02.01</vt:lpstr>
      <vt:lpstr>_87.02.03</vt:lpstr>
      <vt:lpstr>_87.02.04</vt:lpstr>
      <vt:lpstr>_87.02.05</vt:lpstr>
      <vt:lpstr>_87.02.50</vt:lpstr>
      <vt:lpstr>_96.02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Informatica</dc:creator>
  <dc:description/>
  <cp:lastModifiedBy>Contabil</cp:lastModifiedBy>
  <cp:revision>15</cp:revision>
  <cp:lastPrinted>2023-07-10T10:39:55Z</cp:lastPrinted>
  <dcterms:created xsi:type="dcterms:W3CDTF">2006-09-16T00:00:00Z</dcterms:created>
  <dcterms:modified xsi:type="dcterms:W3CDTF">2023-07-10T10:41:50Z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