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TRIM III 2023\"/>
    </mc:Choice>
  </mc:AlternateContent>
  <xr:revisionPtr revIDLastSave="0" documentId="13_ncr:1_{6BEA360E-0A56-4DEB-809D-B5617E601313}" xr6:coauthVersionLast="47" xr6:coauthVersionMax="47" xr10:uidLastSave="{00000000-0000-0000-0000-000000000000}"/>
  <bookViews>
    <workbookView xWindow="-120" yWindow="-120" windowWidth="29040" windowHeight="1572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dezvoltare'!$A$1:$F$48</definedName>
    <definedName name="_xlnm.Print_Area" localSheetId="5">'CHELTUIELI TOTALE'!$A$1:$G$129</definedName>
    <definedName name="_xlnm.Print_Area" localSheetId="2">'venituri dezvoltare'!$A$1:$F$26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6" i="6" l="1"/>
  <c r="D36" i="2"/>
  <c r="D21" i="2"/>
  <c r="E7" i="2"/>
  <c r="D7" i="2"/>
  <c r="G117" i="6"/>
  <c r="G86" i="6"/>
  <c r="G85" i="6"/>
  <c r="G70" i="6"/>
  <c r="G53" i="6"/>
  <c r="G40" i="6"/>
  <c r="G39" i="6"/>
  <c r="G37" i="6"/>
  <c r="G27" i="6"/>
  <c r="E34" i="4"/>
  <c r="D34" i="4"/>
  <c r="D30" i="4" s="1"/>
  <c r="D8" i="4"/>
  <c r="E14" i="4"/>
  <c r="D14" i="4"/>
  <c r="F15" i="4"/>
  <c r="F16" i="4"/>
  <c r="E39" i="5"/>
  <c r="D39" i="5"/>
  <c r="E38" i="5"/>
  <c r="D38" i="5"/>
  <c r="D6" i="3"/>
  <c r="D14" i="3"/>
  <c r="E15" i="3"/>
  <c r="E14" i="3" s="1"/>
  <c r="E6" i="3" s="1"/>
  <c r="F15" i="3"/>
  <c r="D15" i="3"/>
  <c r="F14" i="4" l="1"/>
  <c r="F39" i="5"/>
  <c r="F38" i="5"/>
  <c r="E26" i="7"/>
  <c r="F10" i="4"/>
  <c r="F11" i="4"/>
  <c r="F23" i="4"/>
  <c r="F24" i="4"/>
  <c r="D30" i="2"/>
  <c r="D12" i="2"/>
  <c r="E41" i="7"/>
  <c r="E34" i="7"/>
  <c r="D29" i="7"/>
  <c r="E20" i="7"/>
  <c r="E17" i="7"/>
  <c r="E15" i="7"/>
  <c r="F124" i="6"/>
  <c r="E124" i="6"/>
  <c r="G123" i="6"/>
  <c r="G122" i="6"/>
  <c r="G121" i="6"/>
  <c r="G120" i="6"/>
  <c r="G119" i="6"/>
  <c r="G118" i="6"/>
  <c r="G116" i="6"/>
  <c r="G115" i="6"/>
  <c r="G114" i="6"/>
  <c r="G113" i="6"/>
  <c r="G112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87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2" i="6"/>
  <c r="G51" i="6"/>
  <c r="G50" i="6"/>
  <c r="G49" i="6"/>
  <c r="G48" i="6"/>
  <c r="G47" i="6"/>
  <c r="G46" i="6"/>
  <c r="G45" i="6"/>
  <c r="G44" i="6"/>
  <c r="G43" i="6"/>
  <c r="G42" i="6"/>
  <c r="G41" i="6"/>
  <c r="G38" i="6"/>
  <c r="G36" i="6"/>
  <c r="G35" i="6"/>
  <c r="G34" i="6"/>
  <c r="G33" i="6"/>
  <c r="G32" i="6"/>
  <c r="G31" i="6"/>
  <c r="G30" i="6"/>
  <c r="G29" i="6"/>
  <c r="G28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E37" i="5"/>
  <c r="D37" i="5"/>
  <c r="E36" i="5"/>
  <c r="D36" i="5"/>
  <c r="E35" i="5"/>
  <c r="F35" i="5" s="1"/>
  <c r="E34" i="5"/>
  <c r="F34" i="5" s="1"/>
  <c r="E33" i="5"/>
  <c r="F33" i="5" s="1"/>
  <c r="D32" i="5"/>
  <c r="F32" i="5" s="1"/>
  <c r="E31" i="5"/>
  <c r="F31" i="5" s="1"/>
  <c r="D31" i="5"/>
  <c r="E30" i="5"/>
  <c r="D30" i="5"/>
  <c r="E29" i="5"/>
  <c r="D29" i="5"/>
  <c r="E28" i="5"/>
  <c r="D28" i="5"/>
  <c r="E27" i="5"/>
  <c r="F27" i="5" s="1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F19" i="5" s="1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F11" i="5" s="1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E40" i="5" s="1"/>
  <c r="D5" i="5"/>
  <c r="F42" i="4"/>
  <c r="F41" i="4"/>
  <c r="E40" i="4"/>
  <c r="D40" i="4"/>
  <c r="D39" i="4" s="1"/>
  <c r="F38" i="4"/>
  <c r="F37" i="4"/>
  <c r="F35" i="4"/>
  <c r="F33" i="4"/>
  <c r="E32" i="4"/>
  <c r="F32" i="4" s="1"/>
  <c r="D32" i="4"/>
  <c r="D31" i="4" s="1"/>
  <c r="F29" i="4"/>
  <c r="F28" i="4"/>
  <c r="F27" i="4"/>
  <c r="E26" i="4"/>
  <c r="E25" i="4" s="1"/>
  <c r="D26" i="4"/>
  <c r="D25" i="4" s="1"/>
  <c r="E22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D7" i="4"/>
  <c r="E7" i="4"/>
  <c r="E12" i="3"/>
  <c r="D12" i="3"/>
  <c r="E10" i="3"/>
  <c r="D10" i="3"/>
  <c r="D9" i="3" s="1"/>
  <c r="E9" i="3"/>
  <c r="F8" i="3"/>
  <c r="E7" i="3"/>
  <c r="F7" i="3" s="1"/>
  <c r="D7" i="3"/>
  <c r="F37" i="2"/>
  <c r="E36" i="2"/>
  <c r="F36" i="2" s="1"/>
  <c r="F35" i="2"/>
  <c r="F34" i="2"/>
  <c r="E33" i="2"/>
  <c r="D33" i="2"/>
  <c r="F32" i="2"/>
  <c r="F31" i="2"/>
  <c r="E30" i="2"/>
  <c r="F29" i="2"/>
  <c r="F28" i="2"/>
  <c r="F27" i="2"/>
  <c r="E26" i="2"/>
  <c r="D26" i="2"/>
  <c r="F25" i="2"/>
  <c r="F24" i="2"/>
  <c r="F23" i="2"/>
  <c r="F22" i="2"/>
  <c r="E21" i="2"/>
  <c r="F20" i="2"/>
  <c r="E19" i="2"/>
  <c r="D19" i="2"/>
  <c r="F18" i="2"/>
  <c r="F17" i="2"/>
  <c r="F16" i="2"/>
  <c r="E15" i="2"/>
  <c r="D15" i="2"/>
  <c r="F14" i="2"/>
  <c r="F13" i="2"/>
  <c r="E12" i="2"/>
  <c r="F9" i="2"/>
  <c r="F8" i="2"/>
  <c r="F61" i="1"/>
  <c r="F60" i="1"/>
  <c r="E59" i="1"/>
  <c r="D59" i="1"/>
  <c r="F57" i="1"/>
  <c r="F56" i="1"/>
  <c r="E56" i="1"/>
  <c r="D56" i="1"/>
  <c r="F55" i="1"/>
  <c r="F54" i="1"/>
  <c r="E53" i="1"/>
  <c r="D53" i="1"/>
  <c r="F52" i="1"/>
  <c r="F51" i="1"/>
  <c r="E50" i="1"/>
  <c r="D50" i="1"/>
  <c r="E49" i="1"/>
  <c r="D49" i="1"/>
  <c r="F48" i="1"/>
  <c r="E47" i="1"/>
  <c r="D47" i="1"/>
  <c r="F46" i="1"/>
  <c r="F45" i="1"/>
  <c r="E44" i="1"/>
  <c r="F44" i="1" s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E10" i="1" s="1"/>
  <c r="D13" i="1"/>
  <c r="F12" i="1"/>
  <c r="E11" i="1"/>
  <c r="D11" i="1"/>
  <c r="G124" i="6" l="1"/>
  <c r="F40" i="4"/>
  <c r="F25" i="4"/>
  <c r="F22" i="4"/>
  <c r="F34" i="4"/>
  <c r="E39" i="4"/>
  <c r="F39" i="4" s="1"/>
  <c r="F26" i="4"/>
  <c r="E21" i="4"/>
  <c r="F17" i="4"/>
  <c r="D6" i="4"/>
  <c r="F13" i="4"/>
  <c r="F8" i="4"/>
  <c r="F7" i="4"/>
  <c r="F33" i="2"/>
  <c r="F30" i="2"/>
  <c r="F26" i="2"/>
  <c r="F21" i="2"/>
  <c r="F19" i="2"/>
  <c r="F15" i="2"/>
  <c r="F12" i="2"/>
  <c r="F7" i="2"/>
  <c r="F5" i="5"/>
  <c r="D40" i="5"/>
  <c r="F40" i="5" s="1"/>
  <c r="F13" i="5"/>
  <c r="F12" i="5"/>
  <c r="F21" i="5"/>
  <c r="F26" i="5"/>
  <c r="F36" i="5"/>
  <c r="F16" i="5"/>
  <c r="F10" i="5"/>
  <c r="F8" i="5"/>
  <c r="F20" i="5"/>
  <c r="F25" i="5"/>
  <c r="F24" i="5"/>
  <c r="F9" i="5"/>
  <c r="F17" i="5"/>
  <c r="F59" i="1"/>
  <c r="F37" i="5"/>
  <c r="F30" i="5"/>
  <c r="F29" i="5"/>
  <c r="F53" i="1"/>
  <c r="F28" i="5"/>
  <c r="F50" i="1"/>
  <c r="F49" i="1"/>
  <c r="D43" i="1"/>
  <c r="D39" i="1" s="1"/>
  <c r="F47" i="1"/>
  <c r="F23" i="5"/>
  <c r="F41" i="1"/>
  <c r="F37" i="1"/>
  <c r="F22" i="5"/>
  <c r="D27" i="1"/>
  <c r="F18" i="5"/>
  <c r="F32" i="1"/>
  <c r="F28" i="1"/>
  <c r="F15" i="5"/>
  <c r="F14" i="5"/>
  <c r="D17" i="1"/>
  <c r="F21" i="1"/>
  <c r="F18" i="1"/>
  <c r="F13" i="1"/>
  <c r="D14" i="7"/>
  <c r="F6" i="5"/>
  <c r="F10" i="1"/>
  <c r="D10" i="1"/>
  <c r="D9" i="1" s="1"/>
  <c r="D6" i="2"/>
  <c r="E9" i="1"/>
  <c r="E17" i="1"/>
  <c r="E31" i="1"/>
  <c r="F31" i="1" s="1"/>
  <c r="E43" i="1"/>
  <c r="E40" i="1"/>
  <c r="E31" i="4"/>
  <c r="F11" i="1"/>
  <c r="E6" i="2"/>
  <c r="D38" i="7"/>
  <c r="F6" i="3"/>
  <c r="D40" i="7"/>
  <c r="F21" i="4" l="1"/>
  <c r="D10" i="7"/>
  <c r="F43" i="1"/>
  <c r="D8" i="1"/>
  <c r="D7" i="1" s="1"/>
  <c r="D6" i="1" s="1"/>
  <c r="F17" i="1"/>
  <c r="D9" i="7"/>
  <c r="D23" i="7"/>
  <c r="D130" i="6"/>
  <c r="D24" i="7"/>
  <c r="D11" i="7"/>
  <c r="D13" i="7"/>
  <c r="E13" i="7" s="1"/>
  <c r="D12" i="7"/>
  <c r="D7" i="7"/>
  <c r="D8" i="7"/>
  <c r="F9" i="1"/>
  <c r="E30" i="4"/>
  <c r="E6" i="4" s="1"/>
  <c r="D133" i="6" s="1"/>
  <c r="F31" i="4"/>
  <c r="E39" i="1"/>
  <c r="F39" i="1" s="1"/>
  <c r="F40" i="1"/>
  <c r="D37" i="7"/>
  <c r="E37" i="7" s="1"/>
  <c r="F6" i="2"/>
  <c r="E27" i="1"/>
  <c r="F27" i="1" s="1"/>
  <c r="E9" i="7" l="1"/>
  <c r="E23" i="7"/>
  <c r="E11" i="7"/>
  <c r="E7" i="7"/>
  <c r="F30" i="4"/>
  <c r="E8" i="1"/>
  <c r="F8" i="1" l="1"/>
  <c r="E7" i="1"/>
  <c r="A49" i="4"/>
  <c r="D39" i="7"/>
  <c r="E39" i="7" s="1"/>
  <c r="F6" i="4"/>
  <c r="E43" i="4"/>
  <c r="D44" i="7"/>
  <c r="F7" i="1" l="1"/>
  <c r="E6" i="1"/>
  <c r="D132" i="6" s="1"/>
  <c r="D134" i="6" s="1"/>
  <c r="D43" i="7" l="1"/>
  <c r="E38" i="2"/>
  <c r="A50" i="4" s="1"/>
  <c r="A27" i="3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cel mai bine le iei din prg ctb Verificare trimestrialitate plati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9" authorId="0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(3075355,47)-
(Venit funct) Sume defalcate din TVA E28(257000)- (Venit funct) Subventii E59(124294)=2694061,47</t>
        </r>
      </text>
    </comment>
    <comment ref="D10" authorId="0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  <charset val="1"/>
          </rPr>
          <t>BUGET VENITURI TOTALE D38(4018900)-buget Sume defalcate din TVA D28(931000)- buget Subventii D59(115900)=2972000</t>
        </r>
      </text>
    </comment>
    <comment ref="D13" authorId="0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(3075355,47)-
(Venit funct) Sume defalcate din TVA E28(257000)- (Venit funct) Subventii E59(124294)- Cote si sume defalcate din imp pe venit E13 (1564944,72) =1129116,75</t>
        </r>
      </text>
    </comment>
  </commentList>
</comments>
</file>

<file path=xl/sharedStrings.xml><?xml version="1.0" encoding="utf-8"?>
<sst xmlns="http://schemas.openxmlformats.org/spreadsheetml/2006/main" count="723" uniqueCount="437">
  <si>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</si>
  <si>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</si>
  <si>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</si>
  <si>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</si>
  <si>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</si>
  <si>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</si>
  <si>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</si>
  <si>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</si>
  <si>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</si>
  <si>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</si>
  <si>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</si>
  <si>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</si>
  <si>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</si>
  <si>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</si>
  <si>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</si>
  <si>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</si>
  <si>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</si>
  <si>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</si>
  <si>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</si>
  <si>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</si>
  <si>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</si>
  <si>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</si>
  <si>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</si>
  <si>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</si>
  <si>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</si>
  <si>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</si>
  <si>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</si>
  <si>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</si>
  <si>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</si>
  <si>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</si>
  <si>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</si>
  <si>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</si>
  <si>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</si>
  <si>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</si>
  <si>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</si>
  <si>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</si>
  <si>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</si>
  <si>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</si>
  <si>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</si>
  <si>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</si>
  <si>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</si>
  <si>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</si>
  <si>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</si>
  <si>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</si>
  <si>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</si>
  <si>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</si>
  <si>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</si>
  <si>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07.02.03</t>
  </si>
  <si>
    <t>Alte impozite si taxe pe proprietate</t>
  </si>
  <si>
    <t>07.02.50</t>
  </si>
  <si>
    <t>A.4.</t>
  </si>
  <si>
    <t>IMPOZITE SI TAXE PE BUNURI SI SERVICII</t>
  </si>
  <si>
    <t>SUME DEFALCATE DIN TVA</t>
  </si>
  <si>
    <t>Sume defalcate din TVA pt. finantarea cheltuielilor descentralizate la niveul comunelor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</si>
  <si>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</si>
  <si>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</si>
  <si>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</si>
  <si>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</si>
  <si>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</si>
  <si>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</si>
  <si>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</si>
  <si>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</si>
  <si>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</si>
  <si>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</si>
  <si>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</si>
  <si>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16.02.03</t>
  </si>
  <si>
    <t>Alte taxe pe utiliz.bunurilor, autorizarea utiliz.bunurilor sau pe desfasurare de activitati</t>
  </si>
  <si>
    <t>16.02.50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</si>
  <si>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</si>
  <si>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</si>
  <si>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</si>
  <si>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</si>
  <si>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</si>
  <si>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</si>
  <si>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</si>
  <si>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</si>
  <si>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</si>
  <si>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30.00.02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</si>
  <si>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</si>
  <si>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</si>
  <si>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</si>
  <si>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</si>
  <si>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</si>
  <si>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</si>
  <si>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</si>
  <si>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</si>
  <si>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33.02.08</t>
  </si>
  <si>
    <t>Venituri din recuperarea chelt.de judecata, imputatii si despagubiri</t>
  </si>
  <si>
    <t>33.02.28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</si>
  <si>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</si>
  <si>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</si>
  <si>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</si>
  <si>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</si>
  <si>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</si>
  <si>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</si>
  <si>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</si>
  <si>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</si>
  <si>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</si>
  <si>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35.02.50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</si>
  <si>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</si>
  <si>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</si>
  <si>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</si>
  <si>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</si>
  <si>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</si>
  <si>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</si>
  <si>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</si>
  <si>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</si>
  <si>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</si>
  <si>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</si>
  <si>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</si>
  <si>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</si>
  <si>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</si>
  <si>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</si>
  <si>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</si>
  <si>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</si>
  <si>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</si>
  <si>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</si>
  <si>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</si>
  <si>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</si>
  <si>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</si>
  <si>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</si>
  <si>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</si>
  <si>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</si>
  <si>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</si>
  <si>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</si>
  <si>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</si>
  <si>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</si>
  <si>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</si>
  <si>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</si>
  <si>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</si>
  <si>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</si>
  <si>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</si>
  <si>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</si>
  <si>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</si>
  <si>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</si>
  <si>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</si>
  <si>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</si>
  <si>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</si>
  <si>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</si>
  <si>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</si>
  <si>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</si>
  <si>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</si>
  <si>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</si>
  <si>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</si>
  <si>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</si>
  <si>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</si>
  <si>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</si>
  <si>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</si>
  <si>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</si>
  <si>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</si>
  <si>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</si>
  <si>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</si>
  <si>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</si>
  <si>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</si>
  <si>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</si>
  <si>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</si>
  <si>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</si>
  <si>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</si>
  <si>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</si>
  <si>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</si>
  <si>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</si>
  <si>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</si>
  <si>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</si>
  <si>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</si>
  <si>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</si>
  <si>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</si>
  <si>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</si>
  <si>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</si>
  <si>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</si>
  <si>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</si>
  <si>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</si>
  <si>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TRANSFERURI VOLUNTARE ,ALTELE DECAT SUBVENTIILE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</si>
  <si>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</si>
  <si>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</si>
  <si>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</si>
  <si>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</si>
  <si>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</si>
  <si>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</si>
  <si>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39.02.03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</si>
  <si>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</si>
  <si>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</si>
  <si>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</si>
  <si>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</si>
  <si>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</si>
  <si>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</si>
  <si>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</si>
  <si>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</si>
  <si>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</si>
  <si>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</si>
  <si>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</si>
  <si>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</si>
  <si>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</si>
  <si>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</si>
  <si>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</si>
  <si>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</si>
  <si>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</si>
  <si>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</si>
  <si>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</si>
  <si>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</si>
  <si>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</si>
  <si>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</si>
  <si>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</si>
  <si>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</si>
  <si>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</si>
  <si>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</si>
  <si>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</si>
  <si>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</si>
  <si>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</si>
  <si>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</si>
  <si>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</si>
  <si>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</si>
  <si>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</si>
  <si>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</si>
  <si>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</si>
  <si>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</si>
  <si>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</si>
  <si>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</si>
  <si>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</si>
  <si>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</si>
  <si>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</si>
  <si>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</si>
  <si>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</si>
  <si>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</si>
  <si>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</si>
  <si>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</si>
  <si>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</si>
  <si>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</si>
  <si>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</si>
  <si>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</si>
  <si>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</si>
  <si>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</si>
  <si>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</si>
  <si>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</si>
  <si>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</si>
  <si>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</si>
  <si>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</si>
  <si>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</si>
  <si>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</si>
  <si>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</si>
  <si>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</si>
  <si>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</si>
  <si>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</si>
  <si>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</si>
  <si>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</si>
  <si>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</si>
  <si>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</si>
  <si>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</si>
  <si>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</si>
  <si>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</si>
  <si>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</si>
  <si>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</si>
  <si>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</si>
  <si>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</si>
  <si>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</si>
  <si>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</si>
  <si>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</si>
  <si>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</si>
  <si>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</si>
  <si>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</si>
  <si>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</si>
  <si>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</si>
  <si>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</si>
  <si>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</si>
  <si>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</si>
  <si>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</si>
  <si>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</si>
  <si>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</si>
  <si>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</si>
  <si>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</si>
  <si>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</si>
  <si>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</si>
  <si>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</si>
  <si>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</si>
  <si>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</si>
  <si>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</si>
  <si>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</si>
  <si>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</si>
  <si>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</si>
  <si>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</si>
  <si>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</si>
  <si>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</si>
  <si>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</si>
  <si>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</si>
  <si>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</si>
  <si>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</si>
  <si>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</si>
  <si>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</si>
  <si>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</si>
  <si>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</si>
  <si>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</si>
  <si>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</si>
  <si>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</si>
  <si>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</si>
  <si>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</si>
  <si>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</si>
  <si>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</si>
  <si>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</si>
  <si>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</si>
  <si>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</si>
  <si>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</si>
  <si>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</si>
  <si>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</si>
  <si>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</si>
  <si>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</si>
  <si>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</si>
  <si>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</si>
  <si>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</si>
  <si>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</si>
  <si>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</si>
  <si>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</si>
  <si>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</si>
  <si>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</si>
  <si>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</si>
  <si>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</si>
  <si>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</si>
  <si>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</si>
  <si>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</si>
  <si>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</si>
  <si>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</si>
  <si>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</si>
  <si>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</si>
  <si>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</si>
  <si>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</si>
  <si>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</si>
  <si>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</si>
  <si>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</si>
  <si>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</si>
  <si>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</si>
  <si>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</si>
  <si>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</si>
  <si>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</si>
  <si>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</si>
  <si>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</si>
  <si>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</si>
  <si>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</si>
  <si>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</si>
  <si>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</si>
  <si>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</si>
  <si>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</si>
  <si>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</si>
  <si>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</si>
  <si>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</si>
  <si>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</si>
  <si>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</si>
  <si>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</si>
  <si>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</si>
  <si>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</si>
  <si>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</si>
  <si>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</si>
  <si>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</si>
  <si>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</si>
  <si>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</si>
  <si>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</si>
  <si>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</si>
  <si>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</si>
  <si>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</si>
  <si>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</si>
  <si>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</si>
  <si>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</si>
  <si>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</si>
  <si>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</si>
  <si>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</si>
  <si>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</si>
  <si>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</si>
  <si>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</si>
  <si>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</si>
  <si>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</si>
  <si>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</si>
  <si>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</si>
  <si>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</si>
  <si>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</si>
  <si>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</si>
  <si>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</si>
  <si>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</si>
  <si>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</si>
  <si>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</si>
  <si>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</si>
  <si>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</si>
  <si>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</si>
  <si>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</si>
  <si>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</si>
  <si>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</si>
  <si>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</si>
  <si>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</si>
  <si>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</si>
  <si>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</si>
  <si>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</si>
  <si>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</si>
  <si>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</si>
  <si>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</si>
  <si>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</si>
  <si>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</si>
  <si>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</si>
  <si>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</si>
  <si>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</si>
  <si>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</si>
  <si>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</si>
  <si>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</si>
  <si>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</si>
  <si>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</si>
  <si>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</si>
  <si>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</si>
  <si>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</si>
  <si>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</si>
  <si>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</si>
  <si>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</si>
  <si>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</si>
  <si>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</si>
  <si>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</si>
  <si>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</si>
  <si>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OLARU ELENA-CARMEN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</si>
  <si>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</si>
  <si>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</si>
  <si>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</si>
  <si>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</si>
  <si>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</si>
  <si>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</si>
  <si>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</si>
  <si>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</si>
  <si>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la 30.09.2023</t>
  </si>
  <si>
    <t>La 30.09.2023</t>
  </si>
  <si>
    <t>Realizat la 30.09.2023</t>
  </si>
  <si>
    <t>VENITURI TOTALE LA 30.09.2023</t>
  </si>
  <si>
    <t>CHELTUIELI TOTALE LA 30.09.2023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</si>
  <si>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</si>
  <si>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</si>
  <si>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</si>
  <si>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</si>
  <si>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</si>
  <si>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</si>
  <si>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</si>
  <si>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</si>
  <si>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</si>
  <si>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</si>
  <si>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</si>
  <si>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</si>
  <si>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 xml:space="preserve">                   Indicatorii executiei bugetului local pe trim.III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</si>
</sst>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charset val="1"/>
    </font>
    <font>
      <b/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CD5B5"/>
        <bgColor rgb="FFFFCCFF"/>
      </patternFill>
    </fill>
    <fill>
      <patternFill patternType="solid">
        <fgColor rgb="FFFFFFCC"/>
        <bgColor rgb="FFFFFF99"/>
      </patternFill>
    </fill>
    <fill>
      <patternFill patternType="solid">
        <fgColor rgb="FFFFC000"/>
        <bgColor rgb="FFFF9900"/>
      </patternFill>
    </fill>
    <fill>
      <patternFill patternType="solid">
        <fgColor rgb="FFFFFFCC"/>
        <bgColor rgb="FFFCD5B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CDFD"/>
        <bgColor rgb="FFFCD5B5"/>
      </patternFill>
    </fill>
    <fill>
      <patternFill patternType="solid">
        <fgColor rgb="FFD6CDFD"/>
        <bgColor rgb="FFFFFF99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right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right" vertical="center" wrapText="1"/>
    </xf>
    <xf numFmtId="49" fontId="1" fillId="2" borderId="3" xfId="0" applyNumberFormat="1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4" borderId="7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5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0" fillId="0" borderId="0" xfId="0" applyNumberFormat="1"/>
    <xf numFmtId="0" fontId="2" fillId="6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/>
    </xf>
    <xf numFmtId="10" fontId="1" fillId="0" borderId="7" xfId="0" applyNumberFormat="1" applyFont="1" applyBorder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justify" vertical="top" wrapText="1"/>
    </xf>
    <xf numFmtId="4" fontId="1" fillId="7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10" fontId="1" fillId="0" borderId="16" xfId="0" applyNumberFormat="1" applyFont="1" applyBorder="1" applyAlignment="1">
      <alignment horizontal="right" vertical="top" wrapText="1"/>
    </xf>
    <xf numFmtId="0" fontId="1" fillId="8" borderId="7" xfId="0" applyFont="1" applyFill="1" applyBorder="1" applyAlignment="1">
      <alignment horizontal="right" vertical="top" wrapText="1"/>
    </xf>
    <xf numFmtId="4" fontId="1" fillId="8" borderId="8" xfId="0" applyNumberFormat="1" applyFont="1" applyFill="1" applyBorder="1" applyAlignment="1">
      <alignment horizontal="right" vertical="top" wrapText="1"/>
    </xf>
    <xf numFmtId="0" fontId="1" fillId="0" borderId="18" xfId="0" applyFont="1" applyBorder="1" applyAlignment="1">
      <alignment horizontal="left" vertical="top" wrapText="1"/>
    </xf>
    <xf numFmtId="10" fontId="1" fillId="0" borderId="20" xfId="0" applyNumberFormat="1" applyFont="1" applyBorder="1" applyAlignment="1">
      <alignment horizontal="right" vertical="top" wrapText="1"/>
    </xf>
    <xf numFmtId="0" fontId="1" fillId="0" borderId="21" xfId="0" applyFont="1" applyBorder="1" applyAlignment="1">
      <alignment horizontal="left" vertical="top" wrapText="1"/>
    </xf>
    <xf numFmtId="10" fontId="1" fillId="0" borderId="21" xfId="0" applyNumberFormat="1" applyFont="1" applyBorder="1" applyAlignment="1">
      <alignment horizontal="right" vertical="top" wrapText="1"/>
    </xf>
    <xf numFmtId="0" fontId="1" fillId="8" borderId="16" xfId="0" applyFont="1" applyFill="1" applyBorder="1" applyAlignment="1">
      <alignment horizontal="right" vertical="top" wrapText="1"/>
    </xf>
    <xf numFmtId="4" fontId="1" fillId="8" borderId="6" xfId="0" applyNumberFormat="1" applyFont="1" applyFill="1" applyBorder="1" applyAlignment="1">
      <alignment horizontal="right" vertical="top" wrapText="1"/>
    </xf>
    <xf numFmtId="0" fontId="1" fillId="8" borderId="18" xfId="0" applyFont="1" applyFill="1" applyBorder="1" applyAlignment="1">
      <alignment horizontal="right" vertical="top" wrapText="1"/>
    </xf>
    <xf numFmtId="4" fontId="1" fillId="8" borderId="19" xfId="0" applyNumberFormat="1" applyFont="1" applyFill="1" applyBorder="1" applyAlignment="1">
      <alignment horizontal="right" vertical="top" wrapText="1"/>
    </xf>
    <xf numFmtId="0" fontId="1" fillId="0" borderId="22" xfId="0" applyFont="1" applyBorder="1" applyAlignment="1">
      <alignment horizontal="left" vertical="top" wrapText="1"/>
    </xf>
    <xf numFmtId="0" fontId="1" fillId="8" borderId="22" xfId="0" applyFont="1" applyFill="1" applyBorder="1" applyAlignment="1">
      <alignment horizontal="right" vertical="top" wrapText="1"/>
    </xf>
    <xf numFmtId="4" fontId="1" fillId="8" borderId="23" xfId="0" applyNumberFormat="1" applyFont="1" applyFill="1" applyBorder="1" applyAlignment="1">
      <alignment horizontal="right" vertical="top" wrapText="1"/>
    </xf>
    <xf numFmtId="10" fontId="1" fillId="0" borderId="22" xfId="0" applyNumberFormat="1" applyFont="1" applyBorder="1" applyAlignment="1">
      <alignment horizontal="right" vertical="top" wrapText="1"/>
    </xf>
    <xf numFmtId="0" fontId="1" fillId="0" borderId="24" xfId="0" applyFont="1" applyBorder="1" applyAlignment="1">
      <alignment horizontal="left" vertical="top" wrapText="1"/>
    </xf>
    <xf numFmtId="10" fontId="1" fillId="0" borderId="7" xfId="0" applyNumberFormat="1" applyFont="1" applyBorder="1" applyAlignment="1">
      <alignment horizontal="right" vertical="top" wrapText="1"/>
    </xf>
    <xf numFmtId="0" fontId="6" fillId="0" borderId="0" xfId="0" applyFont="1"/>
    <xf numFmtId="0" fontId="1" fillId="0" borderId="20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10" fontId="5" fillId="0" borderId="22" xfId="0" applyNumberFormat="1" applyFont="1" applyBorder="1" applyAlignment="1">
      <alignment horizontal="right" vertical="top" wrapText="1"/>
    </xf>
    <xf numFmtId="0" fontId="7" fillId="0" borderId="0" xfId="0" applyFont="1"/>
    <xf numFmtId="0" fontId="1" fillId="8" borderId="24" xfId="0" applyFont="1" applyFill="1" applyBorder="1" applyAlignment="1">
      <alignment horizontal="right" vertical="top" wrapText="1"/>
    </xf>
    <xf numFmtId="4" fontId="1" fillId="8" borderId="10" xfId="0" applyNumberFormat="1" applyFont="1" applyFill="1" applyBorder="1" applyAlignment="1">
      <alignment horizontal="right" vertical="top" wrapText="1"/>
    </xf>
    <xf numFmtId="0" fontId="1" fillId="0" borderId="17" xfId="0" applyFont="1" applyBorder="1" applyAlignment="1">
      <alignment horizontal="left" vertical="top" wrapText="1"/>
    </xf>
    <xf numFmtId="4" fontId="1" fillId="8" borderId="7" xfId="0" applyNumberFormat="1" applyFont="1" applyFill="1" applyBorder="1" applyAlignment="1">
      <alignment horizontal="right" vertical="top" wrapText="1"/>
    </xf>
    <xf numFmtId="0" fontId="1" fillId="0" borderId="26" xfId="0" applyFont="1" applyBorder="1" applyAlignment="1">
      <alignment horizontal="left" vertical="top" wrapText="1"/>
    </xf>
    <xf numFmtId="10" fontId="1" fillId="0" borderId="18" xfId="0" applyNumberFormat="1" applyFont="1" applyBorder="1" applyAlignment="1">
      <alignment horizontal="right" vertical="top" wrapText="1"/>
    </xf>
    <xf numFmtId="0" fontId="1" fillId="0" borderId="2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right" vertical="top" wrapText="1"/>
    </xf>
    <xf numFmtId="4" fontId="2" fillId="9" borderId="16" xfId="0" applyNumberFormat="1" applyFont="1" applyFill="1" applyBorder="1" applyAlignment="1">
      <alignment horizontal="right" vertical="top" wrapText="1"/>
    </xf>
    <xf numFmtId="10" fontId="2" fillId="0" borderId="1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4" fontId="0" fillId="0" borderId="0" xfId="0" applyNumberFormat="1"/>
    <xf numFmtId="0" fontId="10" fillId="0" borderId="0" xfId="0" applyFont="1"/>
    <xf numFmtId="0" fontId="10" fillId="0" borderId="9" xfId="0" applyFont="1" applyBorder="1"/>
    <xf numFmtId="4" fontId="0" fillId="0" borderId="9" xfId="0" applyNumberFormat="1" applyBorder="1"/>
    <xf numFmtId="0" fontId="0" fillId="0" borderId="7" xfId="0" applyBorder="1"/>
    <xf numFmtId="0" fontId="11" fillId="0" borderId="7" xfId="0" applyFont="1" applyBorder="1"/>
    <xf numFmtId="0" fontId="0" fillId="0" borderId="28" xfId="0" applyBorder="1"/>
    <xf numFmtId="0" fontId="0" fillId="0" borderId="16" xfId="0" applyBorder="1"/>
    <xf numFmtId="4" fontId="0" fillId="2" borderId="16" xfId="0" applyNumberFormat="1" applyFill="1" applyBorder="1"/>
    <xf numFmtId="2" fontId="0" fillId="0" borderId="16" xfId="0" applyNumberFormat="1" applyBorder="1"/>
    <xf numFmtId="4" fontId="0" fillId="2" borderId="28" xfId="0" applyNumberFormat="1" applyFill="1" applyBorder="1"/>
    <xf numFmtId="4" fontId="0" fillId="4" borderId="16" xfId="0" applyNumberFormat="1" applyFill="1" applyBorder="1"/>
    <xf numFmtId="4" fontId="0" fillId="3" borderId="28" xfId="0" applyNumberFormat="1" applyFill="1" applyBorder="1"/>
    <xf numFmtId="0" fontId="0" fillId="0" borderId="24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4" fontId="0" fillId="2" borderId="30" xfId="0" applyNumberFormat="1" applyFill="1" applyBorder="1"/>
    <xf numFmtId="2" fontId="0" fillId="0" borderId="30" xfId="0" applyNumberFormat="1" applyBorder="1"/>
    <xf numFmtId="0" fontId="0" fillId="0" borderId="21" xfId="0" applyBorder="1"/>
    <xf numFmtId="0" fontId="0" fillId="0" borderId="8" xfId="0" applyBorder="1"/>
    <xf numFmtId="2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41" xfId="0" applyBorder="1"/>
    <xf numFmtId="0" fontId="0" fillId="0" borderId="6" xfId="0" applyBorder="1"/>
    <xf numFmtId="0" fontId="0" fillId="0" borderId="43" xfId="0" applyBorder="1"/>
    <xf numFmtId="2" fontId="0" fillId="0" borderId="44" xfId="0" applyNumberFormat="1" applyBorder="1"/>
    <xf numFmtId="0" fontId="0" fillId="0" borderId="45" xfId="0" applyBorder="1"/>
    <xf numFmtId="0" fontId="0" fillId="0" borderId="46" xfId="0" applyBorder="1"/>
    <xf numFmtId="0" fontId="11" fillId="0" borderId="24" xfId="0" applyFont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4" fontId="0" fillId="5" borderId="16" xfId="0" applyNumberFormat="1" applyFill="1" applyBorder="1"/>
    <xf numFmtId="4" fontId="0" fillId="9" borderId="28" xfId="0" applyNumberFormat="1" applyFill="1" applyBorder="1"/>
    <xf numFmtId="4" fontId="0" fillId="2" borderId="48" xfId="0" applyNumberFormat="1" applyFill="1" applyBorder="1"/>
    <xf numFmtId="0" fontId="1" fillId="10" borderId="24" xfId="0" applyFont="1" applyFill="1" applyBorder="1" applyAlignment="1">
      <alignment horizontal="right" vertical="top" wrapText="1"/>
    </xf>
    <xf numFmtId="4" fontId="1" fillId="10" borderId="10" xfId="0" applyNumberFormat="1" applyFont="1" applyFill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center" vertical="center" wrapText="1"/>
    </xf>
    <xf numFmtId="4" fontId="0" fillId="6" borderId="16" xfId="0" applyNumberFormat="1" applyFill="1" applyBorder="1"/>
    <xf numFmtId="4" fontId="0" fillId="0" borderId="36" xfId="0" applyNumberFormat="1" applyBorder="1"/>
    <xf numFmtId="4" fontId="0" fillId="0" borderId="40" xfId="0" applyNumberFormat="1" applyBorder="1"/>
    <xf numFmtId="4" fontId="0" fillId="0" borderId="42" xfId="0" applyNumberFormat="1" applyBorder="1"/>
    <xf numFmtId="4" fontId="0" fillId="0" borderId="16" xfId="0" applyNumberFormat="1" applyBorder="1"/>
    <xf numFmtId="0" fontId="1" fillId="11" borderId="6" xfId="0" applyFont="1" applyFill="1" applyBorder="1" applyAlignment="1">
      <alignment horizontal="right" vertical="top" wrapText="1"/>
    </xf>
    <xf numFmtId="4" fontId="1" fillId="11" borderId="7" xfId="0" applyNumberFormat="1" applyFont="1" applyFill="1" applyBorder="1" applyAlignment="1">
      <alignment horizontal="right" vertical="top" wrapText="1"/>
    </xf>
    <xf numFmtId="0" fontId="1" fillId="11" borderId="7" xfId="0" applyFont="1" applyFill="1" applyBorder="1" applyAlignment="1">
      <alignment horizontal="right" vertical="top" wrapText="1"/>
    </xf>
    <xf numFmtId="4" fontId="1" fillId="11" borderId="8" xfId="0" applyNumberFormat="1" applyFont="1" applyFill="1" applyBorder="1" applyAlignment="1">
      <alignment horizontal="right" vertical="top" wrapText="1"/>
    </xf>
    <xf numFmtId="0" fontId="1" fillId="11" borderId="8" xfId="0" applyFont="1" applyFill="1" applyBorder="1" applyAlignment="1">
      <alignment horizontal="right" vertical="top" wrapText="1"/>
    </xf>
    <xf numFmtId="4" fontId="1" fillId="11" borderId="10" xfId="0" applyNumberFormat="1" applyFont="1" applyFill="1" applyBorder="1" applyAlignment="1">
      <alignment horizontal="right" vertical="top" wrapText="1"/>
    </xf>
    <xf numFmtId="0" fontId="1" fillId="11" borderId="3" xfId="0" applyFont="1" applyFill="1" applyBorder="1" applyAlignment="1">
      <alignment horizontal="righ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center"/>
    </xf>
    <xf numFmtId="0" fontId="1" fillId="12" borderId="14" xfId="0" applyFont="1" applyFill="1" applyBorder="1"/>
    <xf numFmtId="0" fontId="1" fillId="12" borderId="1" xfId="0" applyFont="1" applyFill="1" applyBorder="1"/>
    <xf numFmtId="0" fontId="1" fillId="12" borderId="15" xfId="0" applyFont="1" applyFill="1" applyBorder="1"/>
    <xf numFmtId="0" fontId="1" fillId="12" borderId="1" xfId="0" applyFont="1" applyFill="1" applyBorder="1" applyAlignment="1">
      <alignment horizontal="left" vertical="center"/>
    </xf>
    <xf numFmtId="0" fontId="2" fillId="12" borderId="52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wrapText="1"/>
    </xf>
    <xf numFmtId="0" fontId="2" fillId="12" borderId="53" xfId="0" applyFont="1" applyFill="1" applyBorder="1" applyAlignment="1">
      <alignment horizontal="center" vertical="center"/>
    </xf>
    <xf numFmtId="0" fontId="1" fillId="12" borderId="54" xfId="0" applyFont="1" applyFill="1" applyBorder="1" applyAlignment="1">
      <alignment wrapText="1"/>
    </xf>
    <xf numFmtId="0" fontId="1" fillId="12" borderId="54" xfId="0" applyFont="1" applyFill="1" applyBorder="1" applyAlignment="1">
      <alignment horizontal="left" vertical="center"/>
    </xf>
    <xf numFmtId="0" fontId="1" fillId="12" borderId="54" xfId="0" applyFont="1" applyFill="1" applyBorder="1"/>
    <xf numFmtId="0" fontId="1" fillId="12" borderId="55" xfId="0" applyFont="1" applyFill="1" applyBorder="1"/>
    <xf numFmtId="0" fontId="2" fillId="0" borderId="56" xfId="0" applyFont="1" applyBorder="1" applyAlignment="1">
      <alignment horizontal="center" vertical="center"/>
    </xf>
    <xf numFmtId="0" fontId="1" fillId="0" borderId="57" xfId="0" applyFont="1" applyBorder="1"/>
    <xf numFmtId="0" fontId="2" fillId="0" borderId="58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vertical="center"/>
    </xf>
    <xf numFmtId="0" fontId="1" fillId="0" borderId="59" xfId="0" applyFont="1" applyBorder="1"/>
    <xf numFmtId="0" fontId="1" fillId="11" borderId="51" xfId="0" applyFont="1" applyFill="1" applyBorder="1" applyAlignment="1">
      <alignment horizontal="center" vertical="center" wrapText="1"/>
    </xf>
    <xf numFmtId="4" fontId="1" fillId="11" borderId="50" xfId="0" applyNumberFormat="1" applyFont="1" applyFill="1" applyBorder="1" applyAlignment="1">
      <alignment horizontal="center" vertical="center" wrapText="1"/>
    </xf>
    <xf numFmtId="0" fontId="1" fillId="11" borderId="7" xfId="0" applyFont="1" applyFill="1" applyBorder="1"/>
    <xf numFmtId="0" fontId="1" fillId="11" borderId="18" xfId="0" applyFont="1" applyFill="1" applyBorder="1"/>
    <xf numFmtId="0" fontId="1" fillId="11" borderId="16" xfId="0" applyFont="1" applyFill="1" applyBorder="1" applyAlignment="1">
      <alignment horizontal="right" vertical="top" wrapText="1"/>
    </xf>
    <xf numFmtId="4" fontId="1" fillId="11" borderId="16" xfId="0" applyNumberFormat="1" applyFont="1" applyFill="1" applyBorder="1" applyAlignment="1">
      <alignment horizontal="right" vertical="top" wrapText="1"/>
    </xf>
    <xf numFmtId="0" fontId="1" fillId="11" borderId="17" xfId="0" applyFont="1" applyFill="1" applyBorder="1" applyAlignment="1">
      <alignment horizontal="righ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right" vertical="top" wrapText="1"/>
    </xf>
    <xf numFmtId="10" fontId="1" fillId="0" borderId="24" xfId="0" applyNumberFormat="1" applyFont="1" applyBorder="1" applyAlignment="1">
      <alignment vertical="top"/>
    </xf>
    <xf numFmtId="0" fontId="1" fillId="0" borderId="5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right" vertical="top" wrapText="1"/>
    </xf>
    <xf numFmtId="4" fontId="2" fillId="0" borderId="22" xfId="0" applyNumberFormat="1" applyFont="1" applyBorder="1" applyAlignment="1">
      <alignment horizontal="right" vertical="top" wrapText="1"/>
    </xf>
    <xf numFmtId="10" fontId="2" fillId="0" borderId="12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4" fillId="2" borderId="3" xfId="0" applyFont="1" applyFill="1" applyBorder="1" applyAlignment="1">
      <alignment horizontal="left" vertical="top" wrapText="1"/>
    </xf>
    <xf numFmtId="0" fontId="1" fillId="11" borderId="0" xfId="0" applyFont="1" applyFill="1"/>
    <xf numFmtId="0" fontId="1" fillId="0" borderId="4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right" vertical="top" wrapText="1"/>
    </xf>
    <xf numFmtId="4" fontId="1" fillId="13" borderId="6" xfId="0" applyNumberFormat="1" applyFont="1" applyFill="1" applyBorder="1" applyAlignment="1">
      <alignment horizontal="right" vertical="top" wrapText="1"/>
    </xf>
    <xf numFmtId="0" fontId="1" fillId="13" borderId="7" xfId="0" applyFont="1" applyFill="1" applyBorder="1" applyAlignment="1">
      <alignment horizontal="right" vertical="top" wrapText="1"/>
    </xf>
    <xf numFmtId="4" fontId="1" fillId="13" borderId="8" xfId="0" applyNumberFormat="1" applyFont="1" applyFill="1" applyBorder="1" applyAlignment="1">
      <alignment horizontal="right" vertical="top" wrapText="1"/>
    </xf>
    <xf numFmtId="0" fontId="1" fillId="13" borderId="18" xfId="0" applyFont="1" applyFill="1" applyBorder="1" applyAlignment="1">
      <alignment horizontal="right" vertical="top" wrapText="1"/>
    </xf>
    <xf numFmtId="4" fontId="1" fillId="13" borderId="19" xfId="0" applyNumberFormat="1" applyFont="1" applyFill="1" applyBorder="1" applyAlignment="1">
      <alignment horizontal="right" vertical="top" wrapText="1"/>
    </xf>
    <xf numFmtId="0" fontId="1" fillId="13" borderId="24" xfId="0" applyFont="1" applyFill="1" applyBorder="1" applyAlignment="1">
      <alignment horizontal="right" vertical="top" wrapText="1"/>
    </xf>
    <xf numFmtId="4" fontId="1" fillId="13" borderId="10" xfId="0" applyNumberFormat="1" applyFont="1" applyFill="1" applyBorder="1" applyAlignment="1">
      <alignment horizontal="right" vertical="top" wrapText="1"/>
    </xf>
    <xf numFmtId="4" fontId="1" fillId="13" borderId="7" xfId="0" applyNumberFormat="1" applyFont="1" applyFill="1" applyBorder="1" applyAlignment="1">
      <alignment horizontal="right" vertical="top" wrapText="1"/>
    </xf>
    <xf numFmtId="4" fontId="1" fillId="14" borderId="6" xfId="0" applyNumberFormat="1" applyFont="1" applyFill="1" applyBorder="1" applyAlignment="1">
      <alignment horizontal="right" vertical="top" wrapText="1"/>
    </xf>
    <xf numFmtId="0" fontId="1" fillId="0" borderId="16" xfId="0" applyFont="1" applyFill="1" applyBorder="1" applyAlignment="1">
      <alignment horizontal="left" vertical="top" wrapText="1"/>
    </xf>
    <xf numFmtId="10" fontId="1" fillId="0" borderId="16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1" fillId="15" borderId="16" xfId="0" applyFont="1" applyFill="1" applyBorder="1" applyAlignment="1">
      <alignment horizontal="right" vertical="top" wrapText="1"/>
    </xf>
    <xf numFmtId="4" fontId="1" fillId="15" borderId="6" xfId="0" applyNumberFormat="1" applyFont="1" applyFill="1" applyBorder="1" applyAlignment="1">
      <alignment horizontal="righ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61" xfId="0" applyFont="1" applyBorder="1" applyAlignment="1">
      <alignment horizontal="left" vertical="top" wrapText="1"/>
    </xf>
    <xf numFmtId="0" fontId="1" fillId="13" borderId="61" xfId="0" applyFont="1" applyFill="1" applyBorder="1" applyAlignment="1">
      <alignment horizontal="right" vertical="top" wrapText="1"/>
    </xf>
    <xf numFmtId="4" fontId="1" fillId="13" borderId="62" xfId="0" applyNumberFormat="1" applyFont="1" applyFill="1" applyBorder="1" applyAlignment="1">
      <alignment horizontal="right" vertical="top" wrapText="1"/>
    </xf>
    <xf numFmtId="10" fontId="1" fillId="0" borderId="61" xfId="0" applyNumberFormat="1" applyFont="1" applyBorder="1" applyAlignment="1">
      <alignment horizontal="right" vertical="top" wrapText="1"/>
    </xf>
    <xf numFmtId="0" fontId="1" fillId="0" borderId="28" xfId="0" applyFont="1" applyBorder="1" applyAlignment="1">
      <alignment horizontal="left" vertical="top" wrapText="1"/>
    </xf>
    <xf numFmtId="0" fontId="1" fillId="13" borderId="28" xfId="0" applyFont="1" applyFill="1" applyBorder="1" applyAlignment="1">
      <alignment horizontal="right" vertical="top" wrapText="1"/>
    </xf>
    <xf numFmtId="4" fontId="1" fillId="13" borderId="28" xfId="0" applyNumberFormat="1" applyFont="1" applyFill="1" applyBorder="1" applyAlignment="1">
      <alignment horizontal="right" vertical="top" wrapText="1"/>
    </xf>
    <xf numFmtId="10" fontId="1" fillId="0" borderId="28" xfId="0" applyNumberFormat="1" applyFont="1" applyBorder="1" applyAlignment="1">
      <alignment horizontal="right" vertical="top" wrapText="1"/>
    </xf>
    <xf numFmtId="0" fontId="5" fillId="0" borderId="16" xfId="0" applyFont="1" applyBorder="1" applyAlignment="1">
      <alignment horizontal="left" vertical="top" wrapText="1"/>
    </xf>
    <xf numFmtId="10" fontId="5" fillId="0" borderId="16" xfId="0" applyNumberFormat="1" applyFont="1" applyBorder="1" applyAlignment="1">
      <alignment horizontal="right" vertical="top" wrapText="1"/>
    </xf>
    <xf numFmtId="0" fontId="1" fillId="0" borderId="60" xfId="0" applyFont="1" applyBorder="1" applyAlignment="1">
      <alignment horizontal="left" vertical="top" wrapText="1"/>
    </xf>
    <xf numFmtId="10" fontId="1" fillId="0" borderId="60" xfId="0" applyNumberFormat="1" applyFont="1" applyBorder="1" applyAlignment="1">
      <alignment horizontal="right" vertical="top" wrapText="1"/>
    </xf>
    <xf numFmtId="0" fontId="1" fillId="0" borderId="64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1" fillId="8" borderId="28" xfId="0" applyFont="1" applyFill="1" applyBorder="1" applyAlignment="1">
      <alignment horizontal="right" vertical="top" wrapText="1"/>
    </xf>
    <xf numFmtId="4" fontId="1" fillId="8" borderId="39" xfId="0" applyNumberFormat="1" applyFont="1" applyFill="1" applyBorder="1" applyAlignment="1">
      <alignment horizontal="right" vertical="top" wrapText="1"/>
    </xf>
    <xf numFmtId="4" fontId="1" fillId="8" borderId="16" xfId="0" applyNumberFormat="1" applyFont="1" applyFill="1" applyBorder="1" applyAlignment="1">
      <alignment horizontal="right" vertical="top" wrapText="1"/>
    </xf>
    <xf numFmtId="4" fontId="1" fillId="13" borderId="39" xfId="0" applyNumberFormat="1" applyFont="1" applyFill="1" applyBorder="1" applyAlignment="1">
      <alignment horizontal="right" vertical="top" wrapText="1"/>
    </xf>
    <xf numFmtId="10" fontId="1" fillId="0" borderId="65" xfId="0" applyNumberFormat="1" applyFont="1" applyBorder="1" applyAlignment="1">
      <alignment horizontal="right" vertical="top" wrapText="1"/>
    </xf>
    <xf numFmtId="10" fontId="1" fillId="0" borderId="24" xfId="0" applyNumberFormat="1" applyFont="1" applyBorder="1" applyAlignment="1">
      <alignment horizontal="right" vertical="top" wrapText="1"/>
    </xf>
    <xf numFmtId="4" fontId="1" fillId="13" borderId="24" xfId="0" applyNumberFormat="1" applyFont="1" applyFill="1" applyBorder="1" applyAlignment="1">
      <alignment horizontal="right" vertical="top" wrapText="1"/>
    </xf>
    <xf numFmtId="4" fontId="1" fillId="13" borderId="16" xfId="0" applyNumberFormat="1" applyFont="1" applyFill="1" applyBorder="1" applyAlignment="1">
      <alignment horizontal="right" vertical="top" wrapText="1"/>
    </xf>
    <xf numFmtId="0" fontId="1" fillId="0" borderId="25" xfId="0" applyFont="1" applyBorder="1" applyAlignment="1">
      <alignment horizontal="left" vertical="top" wrapText="1"/>
    </xf>
    <xf numFmtId="4" fontId="1" fillId="13" borderId="18" xfId="0" applyNumberFormat="1" applyFont="1" applyFill="1" applyBorder="1" applyAlignment="1">
      <alignment horizontal="right" vertical="top" wrapText="1"/>
    </xf>
    <xf numFmtId="0" fontId="5" fillId="13" borderId="16" xfId="0" applyFont="1" applyFill="1" applyBorder="1" applyAlignment="1">
      <alignment horizontal="right" vertical="top" wrapText="1"/>
    </xf>
    <xf numFmtId="4" fontId="5" fillId="13" borderId="16" xfId="0" applyNumberFormat="1" applyFont="1" applyFill="1" applyBorder="1" applyAlignment="1">
      <alignment horizontal="right" vertical="top" wrapText="1"/>
    </xf>
    <xf numFmtId="0" fontId="1" fillId="13" borderId="20" xfId="0" applyFont="1" applyFill="1" applyBorder="1" applyAlignment="1">
      <alignment horizontal="right" vertical="top" wrapText="1"/>
    </xf>
    <xf numFmtId="4" fontId="1" fillId="13" borderId="25" xfId="0" applyNumberFormat="1" applyFont="1" applyFill="1" applyBorder="1" applyAlignment="1">
      <alignment horizontal="right" vertical="top" wrapText="1"/>
    </xf>
    <xf numFmtId="0" fontId="5" fillId="13" borderId="22" xfId="0" applyFont="1" applyFill="1" applyBorder="1" applyAlignment="1">
      <alignment horizontal="right" vertical="top" wrapText="1"/>
    </xf>
    <xf numFmtId="4" fontId="5" fillId="13" borderId="23" xfId="0" applyNumberFormat="1" applyFont="1" applyFill="1" applyBorder="1" applyAlignment="1">
      <alignment horizontal="right" vertical="top" wrapText="1"/>
    </xf>
    <xf numFmtId="4" fontId="1" fillId="13" borderId="61" xfId="0" applyNumberFormat="1" applyFont="1" applyFill="1" applyBorder="1" applyAlignment="1">
      <alignment horizontal="right" vertical="top" wrapText="1"/>
    </xf>
    <xf numFmtId="4" fontId="5" fillId="13" borderId="6" xfId="0" applyNumberFormat="1" applyFont="1" applyFill="1" applyBorder="1" applyAlignment="1">
      <alignment horizontal="right" vertical="top" wrapText="1"/>
    </xf>
    <xf numFmtId="0" fontId="1" fillId="14" borderId="60" xfId="0" applyFont="1" applyFill="1" applyBorder="1" applyAlignment="1">
      <alignment horizontal="right" vertical="top" wrapText="1"/>
    </xf>
    <xf numFmtId="4" fontId="1" fillId="14" borderId="63" xfId="0" applyNumberFormat="1" applyFont="1" applyFill="1" applyBorder="1" applyAlignment="1">
      <alignment horizontal="right" vertical="top" wrapText="1"/>
    </xf>
    <xf numFmtId="0" fontId="1" fillId="13" borderId="64" xfId="0" applyFont="1" applyFill="1" applyBorder="1" applyAlignment="1">
      <alignment horizontal="right" vertical="top" wrapText="1"/>
    </xf>
    <xf numFmtId="0" fontId="1" fillId="14" borderId="2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CDFD"/>
      <color rgb="FFFFFFCC"/>
      <color rgb="FFF9D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zoomScale="80" zoomScaleNormal="80" workbookViewId="0">
      <selection activeCell="M51" sqref="M51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4" customWidth="1"/>
    <col min="5" max="5" width="14.140625" customWidth="1"/>
    <col min="6" max="6" width="12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193" t="s">
        <v>2</v>
      </c>
      <c r="B4" s="193" t="s">
        <v>3</v>
      </c>
      <c r="C4" s="193" t="s">
        <v>4</v>
      </c>
      <c r="D4" s="4" t="s">
        <v>5</v>
      </c>
      <c r="E4" s="4" t="s">
        <v>6</v>
      </c>
      <c r="F4" s="193" t="s">
        <v>7</v>
      </c>
    </row>
    <row r="5" spans="1:6" s="1" customFormat="1" ht="31.5" x14ac:dyDescent="0.25">
      <c r="A5" s="193"/>
      <c r="B5" s="193"/>
      <c r="C5" s="193"/>
      <c r="D5" s="5" t="s">
        <v>419</v>
      </c>
      <c r="E5" s="5" t="s">
        <v>420</v>
      </c>
      <c r="F5" s="193"/>
    </row>
    <row r="6" spans="1:6" s="1" customFormat="1" ht="16.5" customHeight="1" x14ac:dyDescent="0.25">
      <c r="A6" s="194" t="s">
        <v>8</v>
      </c>
      <c r="B6" s="194"/>
      <c r="C6" s="6">
        <v>0.01</v>
      </c>
      <c r="D6" s="7">
        <f>D7+D59</f>
        <v>9216300</v>
      </c>
      <c r="E6" s="7">
        <f>E7+E59+E58</f>
        <v>7810962.2699999996</v>
      </c>
      <c r="F6" s="8">
        <f t="shared" ref="F6:F37" si="0">E6/D6</f>
        <v>0.84751606067510821</v>
      </c>
    </row>
    <row r="7" spans="1:6" s="1" customFormat="1" ht="15.75" x14ac:dyDescent="0.25">
      <c r="A7" s="9" t="s">
        <v>9</v>
      </c>
      <c r="B7" s="10" t="s">
        <v>10</v>
      </c>
      <c r="C7" s="10">
        <v>0.02</v>
      </c>
      <c r="D7" s="11">
        <f>D8+D39</f>
        <v>9029000</v>
      </c>
      <c r="E7" s="11">
        <f>E8+E39</f>
        <v>7418151.2699999996</v>
      </c>
      <c r="F7" s="8">
        <f t="shared" si="0"/>
        <v>0.82159167903422303</v>
      </c>
    </row>
    <row r="8" spans="1:6" s="1" customFormat="1" ht="15.75" x14ac:dyDescent="0.25">
      <c r="A8" s="9" t="s">
        <v>11</v>
      </c>
      <c r="B8" s="10" t="s">
        <v>12</v>
      </c>
      <c r="C8" s="10">
        <v>0.03</v>
      </c>
      <c r="D8" s="11">
        <f>D9+D17+D27+D37</f>
        <v>9115000</v>
      </c>
      <c r="E8" s="11">
        <f>E9+E17+E27+E37</f>
        <v>7069582.5199999996</v>
      </c>
      <c r="F8" s="8">
        <f t="shared" si="0"/>
        <v>0.77559874053757538</v>
      </c>
    </row>
    <row r="9" spans="1:6" s="1" customFormat="1" ht="31.5" x14ac:dyDescent="0.25">
      <c r="A9" s="9" t="s">
        <v>13</v>
      </c>
      <c r="B9" s="10" t="s">
        <v>14</v>
      </c>
      <c r="C9" s="10">
        <v>0.04</v>
      </c>
      <c r="D9" s="11">
        <f>D10</f>
        <v>5186000</v>
      </c>
      <c r="E9" s="11">
        <f>E10</f>
        <v>4558717.01</v>
      </c>
      <c r="F9" s="8">
        <f t="shared" si="0"/>
        <v>0.87904300231392207</v>
      </c>
    </row>
    <row r="10" spans="1:6" s="1" customFormat="1" ht="31.5" x14ac:dyDescent="0.25">
      <c r="A10" s="9" t="s">
        <v>15</v>
      </c>
      <c r="B10" s="10" t="s">
        <v>16</v>
      </c>
      <c r="C10" s="10" t="s">
        <v>17</v>
      </c>
      <c r="D10" s="11">
        <f>D11+D13</f>
        <v>5186000</v>
      </c>
      <c r="E10" s="11">
        <f>E11+E13</f>
        <v>4558717.01</v>
      </c>
      <c r="F10" s="8">
        <f t="shared" si="0"/>
        <v>0.87904300231392207</v>
      </c>
    </row>
    <row r="11" spans="1:6" s="1" customFormat="1" ht="15.75" x14ac:dyDescent="0.25">
      <c r="A11" s="9"/>
      <c r="B11" s="10" t="s">
        <v>18</v>
      </c>
      <c r="C11" s="12" t="s">
        <v>19</v>
      </c>
      <c r="D11" s="11">
        <f>D12</f>
        <v>2000</v>
      </c>
      <c r="E11" s="13">
        <f>E12</f>
        <v>10222</v>
      </c>
      <c r="F11" s="8">
        <f t="shared" si="0"/>
        <v>5.1109999999999998</v>
      </c>
    </row>
    <row r="12" spans="1:6" s="1" customFormat="1" ht="31.5" x14ac:dyDescent="0.25">
      <c r="A12" s="14"/>
      <c r="B12" s="15" t="s">
        <v>20</v>
      </c>
      <c r="C12" s="15" t="s">
        <v>21</v>
      </c>
      <c r="D12" s="147">
        <v>2000</v>
      </c>
      <c r="E12" s="148">
        <v>10222</v>
      </c>
      <c r="F12" s="16">
        <f t="shared" si="0"/>
        <v>5.1109999999999998</v>
      </c>
    </row>
    <row r="13" spans="1:6" s="1" customFormat="1" ht="31.5" x14ac:dyDescent="0.25">
      <c r="A13" s="9"/>
      <c r="B13" s="10" t="s">
        <v>22</v>
      </c>
      <c r="C13" s="12" t="s">
        <v>23</v>
      </c>
      <c r="D13" s="11">
        <f>D14+D15+D16</f>
        <v>5184000</v>
      </c>
      <c r="E13" s="11">
        <f>E14+E15+E16</f>
        <v>4548495.01</v>
      </c>
      <c r="F13" s="8">
        <f t="shared" si="0"/>
        <v>0.87741030285493826</v>
      </c>
    </row>
    <row r="14" spans="1:6" s="1" customFormat="1" ht="15.75" x14ac:dyDescent="0.25">
      <c r="A14" s="14"/>
      <c r="B14" s="15" t="s">
        <v>24</v>
      </c>
      <c r="C14" s="15" t="s">
        <v>25</v>
      </c>
      <c r="D14" s="149">
        <v>4714000</v>
      </c>
      <c r="E14" s="150">
        <v>4173200.01</v>
      </c>
      <c r="F14" s="16">
        <f t="shared" si="0"/>
        <v>0.88527789775137877</v>
      </c>
    </row>
    <row r="15" spans="1:6" s="1" customFormat="1" ht="31.5" x14ac:dyDescent="0.25">
      <c r="A15" s="14"/>
      <c r="B15" s="15" t="s">
        <v>26</v>
      </c>
      <c r="C15" s="15" t="s">
        <v>27</v>
      </c>
      <c r="D15" s="149">
        <v>0</v>
      </c>
      <c r="E15" s="150">
        <v>0</v>
      </c>
      <c r="F15" s="16" t="e">
        <f t="shared" si="0"/>
        <v>#DIV/0!</v>
      </c>
    </row>
    <row r="16" spans="1:6" s="1" customFormat="1" ht="30.75" customHeight="1" x14ac:dyDescent="0.25">
      <c r="A16" s="14"/>
      <c r="B16" s="15" t="s">
        <v>28</v>
      </c>
      <c r="C16" s="18" t="s">
        <v>29</v>
      </c>
      <c r="D16" s="149">
        <v>470000</v>
      </c>
      <c r="E16" s="150">
        <v>375295</v>
      </c>
      <c r="F16" s="16">
        <f t="shared" si="0"/>
        <v>0.79849999999999999</v>
      </c>
    </row>
    <row r="17" spans="1:6" s="1" customFormat="1" ht="15.75" x14ac:dyDescent="0.25">
      <c r="A17" s="9" t="s">
        <v>30</v>
      </c>
      <c r="B17" s="10" t="s">
        <v>31</v>
      </c>
      <c r="C17" s="10">
        <v>7.02</v>
      </c>
      <c r="D17" s="11">
        <f>D18+D21+D25+D26</f>
        <v>515000</v>
      </c>
      <c r="E17" s="11">
        <f>E18+E21+E25+E26</f>
        <v>614785.9</v>
      </c>
      <c r="F17" s="8">
        <f t="shared" si="0"/>
        <v>1.1937590291262137</v>
      </c>
    </row>
    <row r="18" spans="1:6" s="1" customFormat="1" ht="15.75" x14ac:dyDescent="0.25">
      <c r="A18" s="9"/>
      <c r="B18" s="10" t="s">
        <v>32</v>
      </c>
      <c r="C18" s="10" t="s">
        <v>33</v>
      </c>
      <c r="D18" s="11">
        <f>D19+D20</f>
        <v>270000</v>
      </c>
      <c r="E18" s="13">
        <f>E19+E20</f>
        <v>312748.40999999997</v>
      </c>
      <c r="F18" s="8">
        <f t="shared" si="0"/>
        <v>1.1583274444444442</v>
      </c>
    </row>
    <row r="19" spans="1:6" s="1" customFormat="1" ht="15.75" x14ac:dyDescent="0.25">
      <c r="A19" s="14"/>
      <c r="B19" s="15" t="s">
        <v>34</v>
      </c>
      <c r="C19" s="15" t="s">
        <v>35</v>
      </c>
      <c r="D19" s="151">
        <v>133000</v>
      </c>
      <c r="E19" s="148">
        <v>138269.82999999999</v>
      </c>
      <c r="F19" s="16">
        <f t="shared" si="0"/>
        <v>1.0396227819548871</v>
      </c>
    </row>
    <row r="20" spans="1:6" s="1" customFormat="1" ht="15.75" x14ac:dyDescent="0.25">
      <c r="A20" s="14"/>
      <c r="B20" s="15" t="s">
        <v>36</v>
      </c>
      <c r="C20" s="15" t="s">
        <v>37</v>
      </c>
      <c r="D20" s="151">
        <v>137000</v>
      </c>
      <c r="E20" s="148">
        <v>174478.58</v>
      </c>
      <c r="F20" s="16">
        <f t="shared" si="0"/>
        <v>1.2735662773722627</v>
      </c>
    </row>
    <row r="21" spans="1:6" s="1" customFormat="1" ht="15.75" x14ac:dyDescent="0.25">
      <c r="A21" s="9"/>
      <c r="B21" s="10" t="s">
        <v>38</v>
      </c>
      <c r="C21" s="10" t="s">
        <v>39</v>
      </c>
      <c r="D21" s="19">
        <f>D22+D23+D24</f>
        <v>208000</v>
      </c>
      <c r="E21" s="20">
        <f>E22+E23+E24</f>
        <v>251295.13</v>
      </c>
      <c r="F21" s="8">
        <f t="shared" si="0"/>
        <v>1.2081496634615385</v>
      </c>
    </row>
    <row r="22" spans="1:6" s="1" customFormat="1" ht="15.75" x14ac:dyDescent="0.25">
      <c r="A22" s="14"/>
      <c r="B22" s="15" t="s">
        <v>40</v>
      </c>
      <c r="C22" s="15" t="s">
        <v>41</v>
      </c>
      <c r="D22" s="151">
        <v>106000</v>
      </c>
      <c r="E22" s="148">
        <v>105218.12</v>
      </c>
      <c r="F22" s="16">
        <f t="shared" si="0"/>
        <v>0.99262377358490561</v>
      </c>
    </row>
    <row r="23" spans="1:6" s="1" customFormat="1" ht="15.75" x14ac:dyDescent="0.25">
      <c r="A23" s="14"/>
      <c r="B23" s="15" t="s">
        <v>42</v>
      </c>
      <c r="C23" s="15" t="s">
        <v>43</v>
      </c>
      <c r="D23" s="151">
        <v>30000</v>
      </c>
      <c r="E23" s="148">
        <v>64396</v>
      </c>
      <c r="F23" s="16">
        <f t="shared" si="0"/>
        <v>2.1465333333333332</v>
      </c>
    </row>
    <row r="24" spans="1:6" s="1" customFormat="1" ht="15.75" x14ac:dyDescent="0.25">
      <c r="A24" s="14"/>
      <c r="B24" s="15" t="s">
        <v>44</v>
      </c>
      <c r="C24" s="15" t="s">
        <v>45</v>
      </c>
      <c r="D24" s="151">
        <v>72000</v>
      </c>
      <c r="E24" s="148">
        <v>81681.009999999995</v>
      </c>
      <c r="F24" s="16">
        <f t="shared" si="0"/>
        <v>1.1344584722222222</v>
      </c>
    </row>
    <row r="25" spans="1:6" s="1" customFormat="1" ht="15.75" x14ac:dyDescent="0.25">
      <c r="A25" s="14"/>
      <c r="B25" s="15" t="s">
        <v>46</v>
      </c>
      <c r="C25" s="15" t="s">
        <v>47</v>
      </c>
      <c r="D25" s="151">
        <v>14000</v>
      </c>
      <c r="E25" s="148">
        <v>30351.83</v>
      </c>
      <c r="F25" s="16">
        <f t="shared" si="0"/>
        <v>2.1679878571428572</v>
      </c>
    </row>
    <row r="26" spans="1:6" s="1" customFormat="1" ht="15.75" x14ac:dyDescent="0.25">
      <c r="A26" s="14"/>
      <c r="B26" s="15" t="s">
        <v>48</v>
      </c>
      <c r="C26" s="15" t="s">
        <v>49</v>
      </c>
      <c r="D26" s="151">
        <v>23000</v>
      </c>
      <c r="E26" s="148">
        <v>20390.53</v>
      </c>
      <c r="F26" s="16">
        <f t="shared" si="0"/>
        <v>0.88654478260869563</v>
      </c>
    </row>
    <row r="27" spans="1:6" s="1" customFormat="1" ht="15.75" x14ac:dyDescent="0.25">
      <c r="A27" s="9" t="s">
        <v>50</v>
      </c>
      <c r="B27" s="10" t="s">
        <v>51</v>
      </c>
      <c r="C27" s="10">
        <v>10.02</v>
      </c>
      <c r="D27" s="19">
        <f>D28+D31</f>
        <v>3411000</v>
      </c>
      <c r="E27" s="20">
        <f>E28+E31</f>
        <v>1894493.6099999999</v>
      </c>
      <c r="F27" s="8">
        <f t="shared" si="0"/>
        <v>0.5554070976253298</v>
      </c>
    </row>
    <row r="28" spans="1:6" s="1" customFormat="1" ht="15.75" x14ac:dyDescent="0.25">
      <c r="A28" s="9"/>
      <c r="B28" s="10" t="s">
        <v>52</v>
      </c>
      <c r="C28" s="10">
        <v>11.02</v>
      </c>
      <c r="D28" s="21">
        <f>D29+D30</f>
        <v>3079000</v>
      </c>
      <c r="E28" s="22">
        <f>E29+E30</f>
        <v>1572772.71</v>
      </c>
      <c r="F28" s="8">
        <f t="shared" si="0"/>
        <v>0.51080633647288076</v>
      </c>
    </row>
    <row r="29" spans="1:6" s="1" customFormat="1" ht="31.5" x14ac:dyDescent="0.25">
      <c r="A29" s="14"/>
      <c r="B29" s="15" t="s">
        <v>53</v>
      </c>
      <c r="C29" s="15" t="s">
        <v>54</v>
      </c>
      <c r="D29" s="151">
        <v>3079000</v>
      </c>
      <c r="E29" s="148">
        <v>1572772.71</v>
      </c>
      <c r="F29" s="16">
        <f t="shared" si="0"/>
        <v>0.51080633647288076</v>
      </c>
    </row>
    <row r="30" spans="1:6" s="1" customFormat="1" ht="15.75" x14ac:dyDescent="0.25">
      <c r="A30" s="14"/>
      <c r="B30" s="15" t="s">
        <v>55</v>
      </c>
      <c r="C30" s="15" t="s">
        <v>56</v>
      </c>
      <c r="D30" s="151">
        <v>0</v>
      </c>
      <c r="E30" s="148">
        <v>0</v>
      </c>
      <c r="F30" s="16" t="e">
        <f t="shared" si="0"/>
        <v>#DIV/0!</v>
      </c>
    </row>
    <row r="31" spans="1:6" s="1" customFormat="1" ht="47.25" x14ac:dyDescent="0.25">
      <c r="A31" s="9"/>
      <c r="B31" s="10" t="s">
        <v>57</v>
      </c>
      <c r="C31" s="10">
        <v>16.02</v>
      </c>
      <c r="D31" s="19">
        <f>D32+D35+D36</f>
        <v>332000</v>
      </c>
      <c r="E31" s="20">
        <f>E32+E35+E36</f>
        <v>321720.90000000002</v>
      </c>
      <c r="F31" s="8">
        <f t="shared" si="0"/>
        <v>0.96903885542168677</v>
      </c>
    </row>
    <row r="32" spans="1:6" s="1" customFormat="1" ht="15.75" x14ac:dyDescent="0.25">
      <c r="A32" s="9"/>
      <c r="B32" s="10" t="s">
        <v>58</v>
      </c>
      <c r="C32" s="10" t="s">
        <v>59</v>
      </c>
      <c r="D32" s="11">
        <f>D33+D34</f>
        <v>327000</v>
      </c>
      <c r="E32" s="11">
        <f>E33+E34</f>
        <v>318851.40000000002</v>
      </c>
      <c r="F32" s="8">
        <f t="shared" si="0"/>
        <v>0.9750807339449542</v>
      </c>
    </row>
    <row r="33" spans="1:6" s="1" customFormat="1" ht="24.75" customHeight="1" x14ac:dyDescent="0.25">
      <c r="A33" s="14"/>
      <c r="B33" s="15" t="s">
        <v>60</v>
      </c>
      <c r="C33" s="15" t="s">
        <v>61</v>
      </c>
      <c r="D33" s="149">
        <v>276000</v>
      </c>
      <c r="E33" s="152">
        <v>279340.40000000002</v>
      </c>
      <c r="F33" s="16">
        <f t="shared" si="0"/>
        <v>1.0121028985507248</v>
      </c>
    </row>
    <row r="34" spans="1:6" s="1" customFormat="1" ht="31.5" x14ac:dyDescent="0.25">
      <c r="A34" s="14"/>
      <c r="B34" s="15" t="s">
        <v>62</v>
      </c>
      <c r="C34" s="15" t="s">
        <v>63</v>
      </c>
      <c r="D34" s="151">
        <v>51000</v>
      </c>
      <c r="E34" s="148">
        <v>39511</v>
      </c>
      <c r="F34" s="16">
        <f t="shared" si="0"/>
        <v>0.77472549019607839</v>
      </c>
    </row>
    <row r="35" spans="1:6" s="1" customFormat="1" ht="31.5" x14ac:dyDescent="0.25">
      <c r="A35" s="14"/>
      <c r="B35" s="15" t="s">
        <v>64</v>
      </c>
      <c r="C35" s="15" t="s">
        <v>65</v>
      </c>
      <c r="D35" s="151">
        <v>1000</v>
      </c>
      <c r="E35" s="148">
        <v>192.5</v>
      </c>
      <c r="F35" s="16">
        <f t="shared" si="0"/>
        <v>0.1925</v>
      </c>
    </row>
    <row r="36" spans="1:6" s="1" customFormat="1" ht="31.5" x14ac:dyDescent="0.25">
      <c r="A36" s="14"/>
      <c r="B36" s="15" t="s">
        <v>66</v>
      </c>
      <c r="C36" s="15" t="s">
        <v>67</v>
      </c>
      <c r="D36" s="151">
        <v>4000</v>
      </c>
      <c r="E36" s="148">
        <v>2677</v>
      </c>
      <c r="F36" s="16">
        <f t="shared" si="0"/>
        <v>0.66925000000000001</v>
      </c>
    </row>
    <row r="37" spans="1:6" s="1" customFormat="1" ht="15.75" x14ac:dyDescent="0.25">
      <c r="A37" s="9" t="s">
        <v>68</v>
      </c>
      <c r="B37" s="10" t="s">
        <v>69</v>
      </c>
      <c r="C37" s="10">
        <v>18.02</v>
      </c>
      <c r="D37" s="11">
        <f>D38</f>
        <v>3000</v>
      </c>
      <c r="E37" s="11">
        <f>E38</f>
        <v>1586</v>
      </c>
      <c r="F37" s="8">
        <f t="shared" si="0"/>
        <v>0.52866666666666662</v>
      </c>
    </row>
    <row r="38" spans="1:6" s="1" customFormat="1" ht="15.75" x14ac:dyDescent="0.25">
      <c r="A38" s="14"/>
      <c r="B38" s="15" t="s">
        <v>70</v>
      </c>
      <c r="C38" s="15" t="s">
        <v>71</v>
      </c>
      <c r="D38" s="149">
        <v>3000</v>
      </c>
      <c r="E38" s="150">
        <v>1586</v>
      </c>
      <c r="F38" s="16">
        <f t="shared" ref="F38:F57" si="1">E38/D38</f>
        <v>0.52866666666666662</v>
      </c>
    </row>
    <row r="39" spans="1:6" s="1" customFormat="1" ht="15.75" x14ac:dyDescent="0.25">
      <c r="A39" s="9" t="s">
        <v>72</v>
      </c>
      <c r="B39" s="10" t="s">
        <v>73</v>
      </c>
      <c r="C39" s="10" t="s">
        <v>74</v>
      </c>
      <c r="D39" s="11">
        <f>D40+D43</f>
        <v>-86000</v>
      </c>
      <c r="E39" s="11">
        <f>E40+E43</f>
        <v>348568.75</v>
      </c>
      <c r="F39" s="8">
        <f t="shared" si="1"/>
        <v>-4.0531249999999996</v>
      </c>
    </row>
    <row r="40" spans="1:6" s="1" customFormat="1" ht="15.75" x14ac:dyDescent="0.25">
      <c r="A40" s="9" t="s">
        <v>75</v>
      </c>
      <c r="B40" s="10" t="s">
        <v>76</v>
      </c>
      <c r="C40" s="10" t="s">
        <v>77</v>
      </c>
      <c r="D40" s="11">
        <f>D41</f>
        <v>119000</v>
      </c>
      <c r="E40" s="11">
        <f>E41</f>
        <v>43151.1</v>
      </c>
      <c r="F40" s="8">
        <f t="shared" si="1"/>
        <v>0.36261428571428572</v>
      </c>
    </row>
    <row r="41" spans="1:6" s="1" customFormat="1" ht="15.75" x14ac:dyDescent="0.25">
      <c r="A41" s="9"/>
      <c r="B41" s="10" t="s">
        <v>78</v>
      </c>
      <c r="C41" s="10" t="s">
        <v>79</v>
      </c>
      <c r="D41" s="11">
        <f>D42</f>
        <v>119000</v>
      </c>
      <c r="E41" s="13">
        <f>E42</f>
        <v>43151.1</v>
      </c>
      <c r="F41" s="8">
        <f t="shared" si="1"/>
        <v>0.36261428571428572</v>
      </c>
    </row>
    <row r="42" spans="1:6" s="1" customFormat="1" ht="15.75" x14ac:dyDescent="0.25">
      <c r="A42" s="14"/>
      <c r="B42" s="15" t="s">
        <v>80</v>
      </c>
      <c r="C42" s="15" t="s">
        <v>81</v>
      </c>
      <c r="D42" s="151">
        <v>119000</v>
      </c>
      <c r="E42" s="148">
        <v>43151.1</v>
      </c>
      <c r="F42" s="16">
        <f t="shared" si="1"/>
        <v>0.36261428571428572</v>
      </c>
    </row>
    <row r="43" spans="1:6" s="1" customFormat="1" ht="15.75" x14ac:dyDescent="0.25">
      <c r="A43" s="9" t="s">
        <v>82</v>
      </c>
      <c r="B43" s="10" t="s">
        <v>83</v>
      </c>
      <c r="C43" s="10" t="s">
        <v>84</v>
      </c>
      <c r="D43" s="11">
        <f>D44+D47+D49+D53+D56</f>
        <v>-205000</v>
      </c>
      <c r="E43" s="11">
        <f>E44+E47+E49+E53+E56</f>
        <v>305417.65000000002</v>
      </c>
      <c r="F43" s="8">
        <f t="shared" si="1"/>
        <v>-1.4898421951219514</v>
      </c>
    </row>
    <row r="44" spans="1:6" s="1" customFormat="1" ht="15.75" x14ac:dyDescent="0.25">
      <c r="A44" s="9"/>
      <c r="B44" s="10" t="s">
        <v>85</v>
      </c>
      <c r="C44" s="10">
        <v>33.020000000000003</v>
      </c>
      <c r="D44" s="11">
        <f>D45+D46</f>
        <v>4000</v>
      </c>
      <c r="E44" s="11">
        <f>E45+E46</f>
        <v>55289.07</v>
      </c>
      <c r="F44" s="8">
        <f t="shared" si="1"/>
        <v>13.822267500000001</v>
      </c>
    </row>
    <row r="45" spans="1:6" s="1" customFormat="1" ht="15.75" x14ac:dyDescent="0.25">
      <c r="A45" s="14"/>
      <c r="B45" s="15" t="s">
        <v>85</v>
      </c>
      <c r="C45" s="15" t="s">
        <v>86</v>
      </c>
      <c r="D45" s="149">
        <v>3000</v>
      </c>
      <c r="E45" s="152">
        <v>53582</v>
      </c>
      <c r="F45" s="16">
        <f t="shared" si="1"/>
        <v>17.860666666666667</v>
      </c>
    </row>
    <row r="46" spans="1:6" s="1" customFormat="1" ht="31.5" x14ac:dyDescent="0.25">
      <c r="A46" s="14"/>
      <c r="B46" s="15" t="s">
        <v>87</v>
      </c>
      <c r="C46" s="15" t="s">
        <v>88</v>
      </c>
      <c r="D46" s="151">
        <v>1000</v>
      </c>
      <c r="E46" s="148">
        <v>1707.07</v>
      </c>
      <c r="F46" s="16">
        <f t="shared" si="1"/>
        <v>1.7070699999999999</v>
      </c>
    </row>
    <row r="47" spans="1:6" s="1" customFormat="1" ht="31.5" x14ac:dyDescent="0.25">
      <c r="A47" s="9"/>
      <c r="B47" s="10" t="s">
        <v>89</v>
      </c>
      <c r="C47" s="10">
        <v>34.020000000000003</v>
      </c>
      <c r="D47" s="11">
        <f>D48</f>
        <v>8000</v>
      </c>
      <c r="E47" s="11">
        <f>E48</f>
        <v>9303.7000000000007</v>
      </c>
      <c r="F47" s="8">
        <f t="shared" si="1"/>
        <v>1.1629625000000001</v>
      </c>
    </row>
    <row r="48" spans="1:6" s="1" customFormat="1" ht="15.75" x14ac:dyDescent="0.25">
      <c r="A48" s="14"/>
      <c r="B48" s="15" t="s">
        <v>90</v>
      </c>
      <c r="C48" s="15" t="s">
        <v>91</v>
      </c>
      <c r="D48" s="149">
        <v>8000</v>
      </c>
      <c r="E48" s="150">
        <v>9303.7000000000007</v>
      </c>
      <c r="F48" s="16">
        <f t="shared" si="1"/>
        <v>1.1629625000000001</v>
      </c>
    </row>
    <row r="49" spans="1:6" s="1" customFormat="1" ht="15.75" x14ac:dyDescent="0.25">
      <c r="A49" s="9"/>
      <c r="B49" s="10" t="s">
        <v>92</v>
      </c>
      <c r="C49" s="10">
        <v>35.020000000000003</v>
      </c>
      <c r="D49" s="11">
        <f>D50+D52</f>
        <v>179000</v>
      </c>
      <c r="E49" s="11">
        <f>E50+E52</f>
        <v>150066.6</v>
      </c>
      <c r="F49" s="8">
        <f t="shared" si="1"/>
        <v>0.83836089385474866</v>
      </c>
    </row>
    <row r="50" spans="1:6" s="1" customFormat="1" ht="15.75" x14ac:dyDescent="0.25">
      <c r="A50" s="9"/>
      <c r="B50" s="10" t="s">
        <v>93</v>
      </c>
      <c r="C50" s="10" t="s">
        <v>94</v>
      </c>
      <c r="D50" s="11">
        <f>D51</f>
        <v>127000</v>
      </c>
      <c r="E50" s="13">
        <f>E51</f>
        <v>124318.69</v>
      </c>
      <c r="F50" s="8">
        <f t="shared" si="1"/>
        <v>0.97888732283464563</v>
      </c>
    </row>
    <row r="51" spans="1:6" s="1" customFormat="1" ht="31.5" x14ac:dyDescent="0.25">
      <c r="A51" s="14"/>
      <c r="B51" s="15" t="s">
        <v>95</v>
      </c>
      <c r="C51" s="15" t="s">
        <v>96</v>
      </c>
      <c r="D51" s="151">
        <v>127000</v>
      </c>
      <c r="E51" s="148">
        <v>124318.69</v>
      </c>
      <c r="F51" s="16">
        <f t="shared" si="1"/>
        <v>0.97888732283464563</v>
      </c>
    </row>
    <row r="52" spans="1:6" s="1" customFormat="1" ht="15.75" x14ac:dyDescent="0.25">
      <c r="A52" s="14"/>
      <c r="B52" s="15" t="s">
        <v>97</v>
      </c>
      <c r="C52" s="15" t="s">
        <v>98</v>
      </c>
      <c r="D52" s="151">
        <v>52000</v>
      </c>
      <c r="E52" s="148">
        <v>25747.91</v>
      </c>
      <c r="F52" s="16">
        <f t="shared" si="1"/>
        <v>0.4951521153846154</v>
      </c>
    </row>
    <row r="53" spans="1:6" s="1" customFormat="1" ht="15.75" x14ac:dyDescent="0.25">
      <c r="A53" s="9"/>
      <c r="B53" s="10" t="s">
        <v>99</v>
      </c>
      <c r="C53" s="10">
        <v>36.020000000000003</v>
      </c>
      <c r="D53" s="19">
        <f>D54+D55</f>
        <v>74000</v>
      </c>
      <c r="E53" s="20">
        <f>E54+E55</f>
        <v>90758.28</v>
      </c>
      <c r="F53" s="8">
        <f t="shared" si="1"/>
        <v>1.2264632432432432</v>
      </c>
    </row>
    <row r="54" spans="1:6" s="1" customFormat="1" ht="15.75" x14ac:dyDescent="0.25">
      <c r="A54" s="14"/>
      <c r="B54" s="15" t="s">
        <v>100</v>
      </c>
      <c r="C54" s="15" t="s">
        <v>101</v>
      </c>
      <c r="D54" s="151">
        <v>34000</v>
      </c>
      <c r="E54" s="148">
        <v>66045.279999999999</v>
      </c>
      <c r="F54" s="8">
        <f t="shared" si="1"/>
        <v>1.9425082352941176</v>
      </c>
    </row>
    <row r="55" spans="1:6" s="1" customFormat="1" ht="15.75" x14ac:dyDescent="0.25">
      <c r="A55" s="14"/>
      <c r="B55" s="15" t="s">
        <v>102</v>
      </c>
      <c r="C55" s="15" t="s">
        <v>103</v>
      </c>
      <c r="D55" s="151">
        <v>40000</v>
      </c>
      <c r="E55" s="148">
        <v>24713</v>
      </c>
      <c r="F55" s="16">
        <f t="shared" si="1"/>
        <v>0.61782499999999996</v>
      </c>
    </row>
    <row r="56" spans="1:6" s="1" customFormat="1" ht="31.5" x14ac:dyDescent="0.25">
      <c r="A56" s="9"/>
      <c r="B56" s="10" t="s">
        <v>104</v>
      </c>
      <c r="C56" s="10" t="s">
        <v>105</v>
      </c>
      <c r="D56" s="11">
        <f>D57</f>
        <v>-470000</v>
      </c>
      <c r="E56" s="11">
        <f>E57</f>
        <v>0</v>
      </c>
      <c r="F56" s="8">
        <f t="shared" si="1"/>
        <v>0</v>
      </c>
    </row>
    <row r="57" spans="1:6" s="1" customFormat="1" ht="31.5" x14ac:dyDescent="0.25">
      <c r="A57" s="14"/>
      <c r="B57" s="15" t="s">
        <v>106</v>
      </c>
      <c r="C57" s="15" t="s">
        <v>107</v>
      </c>
      <c r="D57" s="153">
        <v>-470000</v>
      </c>
      <c r="E57" s="153">
        <v>0</v>
      </c>
      <c r="F57" s="16">
        <f t="shared" si="1"/>
        <v>0</v>
      </c>
    </row>
    <row r="58" spans="1:6" s="1" customFormat="1" ht="31.5" x14ac:dyDescent="0.25">
      <c r="A58" s="14"/>
      <c r="B58" s="15" t="s">
        <v>108</v>
      </c>
      <c r="C58" s="15">
        <v>40.11</v>
      </c>
      <c r="D58" s="23">
        <v>0</v>
      </c>
      <c r="E58" s="23">
        <v>200000</v>
      </c>
      <c r="F58" s="16" t="s">
        <v>109</v>
      </c>
    </row>
    <row r="59" spans="1:6" s="1" customFormat="1" ht="15.75" x14ac:dyDescent="0.25">
      <c r="A59" s="9" t="s">
        <v>110</v>
      </c>
      <c r="B59" s="10" t="s">
        <v>111</v>
      </c>
      <c r="C59" s="10">
        <v>42</v>
      </c>
      <c r="D59" s="24">
        <f>D60+D61</f>
        <v>187300</v>
      </c>
      <c r="E59" s="25">
        <f>E60+E61</f>
        <v>192811</v>
      </c>
      <c r="F59" s="8">
        <f>E59/D59</f>
        <v>1.0294233849439403</v>
      </c>
    </row>
    <row r="60" spans="1:6" s="1" customFormat="1" ht="31.5" x14ac:dyDescent="0.25">
      <c r="A60" s="14"/>
      <c r="B60" s="15" t="s">
        <v>112</v>
      </c>
      <c r="C60" s="26" t="s">
        <v>113</v>
      </c>
      <c r="D60" s="149">
        <v>137900</v>
      </c>
      <c r="E60" s="150">
        <v>143372</v>
      </c>
      <c r="F60" s="16">
        <f>E60/D60</f>
        <v>1.0396809282088471</v>
      </c>
    </row>
    <row r="61" spans="1:6" s="1" customFormat="1" ht="15.75" x14ac:dyDescent="0.25">
      <c r="A61" s="14"/>
      <c r="B61" s="15" t="s">
        <v>114</v>
      </c>
      <c r="C61" s="15" t="s">
        <v>115</v>
      </c>
      <c r="D61" s="149">
        <v>49400</v>
      </c>
      <c r="E61" s="150">
        <v>49439</v>
      </c>
      <c r="F61" s="16">
        <f>E61/D61</f>
        <v>1.0007894736842105</v>
      </c>
    </row>
    <row r="62" spans="1:6" s="1" customFormat="1" ht="15.75" x14ac:dyDescent="0.25">
      <c r="A62" s="27"/>
    </row>
    <row r="63" spans="1:6" s="1" customFormat="1" ht="15.75" x14ac:dyDescent="0.25"/>
    <row r="64" spans="1:6" s="1" customFormat="1" ht="15.75" x14ac:dyDescent="0.25">
      <c r="B64" s="28"/>
    </row>
    <row r="65" spans="2:5" s="1" customFormat="1" ht="15.75" x14ac:dyDescent="0.25">
      <c r="B65" s="2" t="s">
        <v>116</v>
      </c>
      <c r="E65" s="29" t="s">
        <v>117</v>
      </c>
    </row>
    <row r="66" spans="2:5" s="1" customFormat="1" ht="15.75" x14ac:dyDescent="0.25">
      <c r="E66" s="2" t="s">
        <v>118</v>
      </c>
    </row>
    <row r="67" spans="2:5" s="1" customFormat="1" ht="15.75" x14ac:dyDescent="0.25">
      <c r="B67" s="30" t="s">
        <v>119</v>
      </c>
      <c r="E67" s="1" t="s">
        <v>120</v>
      </c>
    </row>
    <row r="68" spans="2:5" s="1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511811023622047" footer="0.511811023622047"/>
  <pageSetup scale="71" orientation="portrait" verticalDpi="300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view="pageBreakPreview" zoomScale="60" zoomScaleNormal="100" workbookViewId="0">
      <selection activeCell="C42" sqref="C42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3.140625" customWidth="1"/>
    <col min="6" max="6" width="10.28515625" customWidth="1"/>
  </cols>
  <sheetData>
    <row r="1" spans="1:6" s="1" customFormat="1" ht="15.75" x14ac:dyDescent="0.25">
      <c r="F1" s="2" t="s">
        <v>121</v>
      </c>
    </row>
    <row r="2" spans="1:6" s="1" customFormat="1" ht="15.75" x14ac:dyDescent="0.25">
      <c r="C2" s="2" t="s">
        <v>122</v>
      </c>
      <c r="F2" s="2"/>
    </row>
    <row r="3" spans="1:6" s="1" customFormat="1" ht="15.75" x14ac:dyDescent="0.25"/>
    <row r="4" spans="1:6" s="1" customFormat="1" ht="31.5" customHeight="1" x14ac:dyDescent="0.25">
      <c r="A4" s="193" t="s">
        <v>2</v>
      </c>
      <c r="B4" s="193" t="s">
        <v>3</v>
      </c>
      <c r="C4" s="193" t="s">
        <v>4</v>
      </c>
      <c r="D4" s="4" t="s">
        <v>123</v>
      </c>
      <c r="E4" s="4" t="s">
        <v>124</v>
      </c>
      <c r="F4" s="193" t="s">
        <v>7</v>
      </c>
    </row>
    <row r="5" spans="1:6" s="1" customFormat="1" ht="15.75" x14ac:dyDescent="0.25">
      <c r="A5" s="193"/>
      <c r="B5" s="193"/>
      <c r="C5" s="193"/>
      <c r="D5" s="141">
        <v>45199</v>
      </c>
      <c r="E5" s="141">
        <v>45199</v>
      </c>
      <c r="F5" s="193"/>
    </row>
    <row r="6" spans="1:6" s="1" customFormat="1" ht="16.5" customHeight="1" x14ac:dyDescent="0.25">
      <c r="A6" s="194" t="s">
        <v>125</v>
      </c>
      <c r="B6" s="194"/>
      <c r="C6" s="6">
        <v>50.02</v>
      </c>
      <c r="D6" s="7">
        <f>D7+D12+D15+D19+D21+D26+D30+D33+D36</f>
        <v>9216300</v>
      </c>
      <c r="E6" s="31">
        <f>E7+E12+E15+E19+E21+E26+E30+E33+E36</f>
        <v>7134171.46</v>
      </c>
      <c r="F6" s="8">
        <f>E6/D6</f>
        <v>0.77408194828727361</v>
      </c>
    </row>
    <row r="7" spans="1:6" s="1" customFormat="1" ht="31.5" x14ac:dyDescent="0.25">
      <c r="A7" s="9">
        <v>1</v>
      </c>
      <c r="B7" s="10" t="s">
        <v>126</v>
      </c>
      <c r="C7" s="10">
        <v>51.02</v>
      </c>
      <c r="D7" s="11">
        <f>D8+D9+D11+D10</f>
        <v>3438000</v>
      </c>
      <c r="E7" s="11">
        <f>E8+E9+E11+E10</f>
        <v>3013420.52</v>
      </c>
      <c r="F7" s="8">
        <f>E7/D7</f>
        <v>0.87650393251890635</v>
      </c>
    </row>
    <row r="8" spans="1:6" s="1" customFormat="1" ht="15.75" x14ac:dyDescent="0.25">
      <c r="A8" s="14"/>
      <c r="B8" s="15" t="s">
        <v>127</v>
      </c>
      <c r="C8" s="15" t="s">
        <v>128</v>
      </c>
      <c r="D8" s="153">
        <v>2281000</v>
      </c>
      <c r="E8" s="153">
        <v>2266238</v>
      </c>
      <c r="F8" s="16">
        <f>E8/D8</f>
        <v>0.99352827707145985</v>
      </c>
    </row>
    <row r="9" spans="1:6" s="1" customFormat="1" ht="16.5" thickBot="1" x14ac:dyDescent="0.3">
      <c r="A9" s="14"/>
      <c r="B9" s="15" t="s">
        <v>129</v>
      </c>
      <c r="C9" s="15" t="s">
        <v>130</v>
      </c>
      <c r="D9" s="153">
        <v>1122000</v>
      </c>
      <c r="E9" s="153">
        <v>751989.07</v>
      </c>
      <c r="F9" s="16">
        <f>E9/D9</f>
        <v>0.67022198752228157</v>
      </c>
    </row>
    <row r="10" spans="1:6" s="1" customFormat="1" ht="16.5" thickBot="1" x14ac:dyDescent="0.3">
      <c r="A10" s="14"/>
      <c r="B10" s="15" t="s">
        <v>147</v>
      </c>
      <c r="C10" s="15" t="s">
        <v>433</v>
      </c>
      <c r="D10" s="153">
        <v>35000</v>
      </c>
      <c r="E10" s="153">
        <v>0</v>
      </c>
      <c r="F10" s="16"/>
    </row>
    <row r="11" spans="1:6" s="1" customFormat="1" ht="32.25" thickBot="1" x14ac:dyDescent="0.3">
      <c r="A11" s="14"/>
      <c r="B11" s="15" t="s">
        <v>131</v>
      </c>
      <c r="C11" s="15" t="s">
        <v>132</v>
      </c>
      <c r="D11" s="153">
        <v>0</v>
      </c>
      <c r="E11" s="153">
        <v>-4806.55</v>
      </c>
      <c r="F11" s="16" t="s">
        <v>109</v>
      </c>
    </row>
    <row r="12" spans="1:6" s="1" customFormat="1" ht="31.5" x14ac:dyDescent="0.25">
      <c r="A12" s="9">
        <v>2</v>
      </c>
      <c r="B12" s="10" t="s">
        <v>133</v>
      </c>
      <c r="C12" s="10">
        <v>61.02</v>
      </c>
      <c r="D12" s="11">
        <f>D13</f>
        <v>26000</v>
      </c>
      <c r="E12" s="11">
        <f>E13+E14</f>
        <v>5074.3799999999992</v>
      </c>
      <c r="F12" s="8">
        <f t="shared" ref="F12:F37" si="0">E12/D12</f>
        <v>0.19516846153846151</v>
      </c>
    </row>
    <row r="13" spans="1:6" s="1" customFormat="1" ht="15.75" x14ac:dyDescent="0.25">
      <c r="A13" s="14"/>
      <c r="B13" s="15" t="s">
        <v>129</v>
      </c>
      <c r="C13" s="15" t="s">
        <v>134</v>
      </c>
      <c r="D13" s="153">
        <v>26000</v>
      </c>
      <c r="E13" s="153">
        <v>5801.98</v>
      </c>
      <c r="F13" s="16">
        <f t="shared" si="0"/>
        <v>0.2231530769230769</v>
      </c>
    </row>
    <row r="14" spans="1:6" s="1" customFormat="1" ht="31.5" x14ac:dyDescent="0.25">
      <c r="A14" s="14"/>
      <c r="B14" s="15" t="s">
        <v>131</v>
      </c>
      <c r="C14" s="15" t="s">
        <v>135</v>
      </c>
      <c r="D14" s="153">
        <v>0</v>
      </c>
      <c r="E14" s="153">
        <v>-727.6</v>
      </c>
      <c r="F14" s="16" t="e">
        <f t="shared" si="0"/>
        <v>#DIV/0!</v>
      </c>
    </row>
    <row r="15" spans="1:6" s="1" customFormat="1" ht="15.75" x14ac:dyDescent="0.25">
      <c r="A15" s="9">
        <v>3</v>
      </c>
      <c r="B15" s="10" t="s">
        <v>136</v>
      </c>
      <c r="C15" s="10">
        <v>65.02</v>
      </c>
      <c r="D15" s="11">
        <f>D16+D17+D18</f>
        <v>1511000</v>
      </c>
      <c r="E15" s="11">
        <f>E16+E17+E18</f>
        <v>1161777.95</v>
      </c>
      <c r="F15" s="8">
        <f t="shared" si="0"/>
        <v>0.76888017868960945</v>
      </c>
    </row>
    <row r="16" spans="1:6" s="1" customFormat="1" ht="15.75" x14ac:dyDescent="0.25">
      <c r="A16" s="14"/>
      <c r="B16" s="15" t="s">
        <v>129</v>
      </c>
      <c r="C16" s="15" t="s">
        <v>137</v>
      </c>
      <c r="D16" s="153">
        <v>578000</v>
      </c>
      <c r="E16" s="153">
        <v>530478.94999999995</v>
      </c>
      <c r="F16" s="16">
        <f t="shared" si="0"/>
        <v>0.9177836505190311</v>
      </c>
    </row>
    <row r="17" spans="1:6" s="1" customFormat="1" ht="15.75" x14ac:dyDescent="0.25">
      <c r="A17" s="14"/>
      <c r="B17" s="15" t="s">
        <v>138</v>
      </c>
      <c r="C17" s="15" t="s">
        <v>139</v>
      </c>
      <c r="D17" s="153">
        <v>133000</v>
      </c>
      <c r="E17" s="153">
        <v>95703</v>
      </c>
      <c r="F17" s="16">
        <f t="shared" si="0"/>
        <v>0.71957142857142853</v>
      </c>
    </row>
    <row r="18" spans="1:6" s="1" customFormat="1" ht="15.75" x14ac:dyDescent="0.25">
      <c r="A18" s="14"/>
      <c r="B18" s="15" t="s">
        <v>140</v>
      </c>
      <c r="C18" s="15" t="s">
        <v>141</v>
      </c>
      <c r="D18" s="153">
        <v>800000</v>
      </c>
      <c r="E18" s="153">
        <v>535596</v>
      </c>
      <c r="F18" s="16">
        <f t="shared" si="0"/>
        <v>0.66949499999999995</v>
      </c>
    </row>
    <row r="19" spans="1:6" s="1" customFormat="1" ht="15.75" x14ac:dyDescent="0.25">
      <c r="A19" s="9">
        <v>4</v>
      </c>
      <c r="B19" s="10" t="s">
        <v>142</v>
      </c>
      <c r="C19" s="10">
        <v>66.02</v>
      </c>
      <c r="D19" s="11">
        <f>D20</f>
        <v>101400</v>
      </c>
      <c r="E19" s="11">
        <f>E20</f>
        <v>50889</v>
      </c>
      <c r="F19" s="8">
        <f t="shared" si="0"/>
        <v>0.50186390532544378</v>
      </c>
    </row>
    <row r="20" spans="1:6" s="1" customFormat="1" ht="15.75" x14ac:dyDescent="0.25">
      <c r="A20" s="14"/>
      <c r="B20" s="15" t="s">
        <v>127</v>
      </c>
      <c r="C20" s="15" t="s">
        <v>143</v>
      </c>
      <c r="D20" s="153">
        <v>101400</v>
      </c>
      <c r="E20" s="153">
        <v>50889</v>
      </c>
      <c r="F20" s="16">
        <f t="shared" si="0"/>
        <v>0.50186390532544378</v>
      </c>
    </row>
    <row r="21" spans="1:6" s="1" customFormat="1" ht="31.5" x14ac:dyDescent="0.25">
      <c r="A21" s="9">
        <v>5</v>
      </c>
      <c r="B21" s="10" t="s">
        <v>144</v>
      </c>
      <c r="C21" s="10">
        <v>67.02</v>
      </c>
      <c r="D21" s="11">
        <f>D22+D23+D25+D24</f>
        <v>429000</v>
      </c>
      <c r="E21" s="11">
        <f>E22+E23+E24+E25</f>
        <v>66241.440000000002</v>
      </c>
      <c r="F21" s="8">
        <f t="shared" si="0"/>
        <v>0.15440895104895105</v>
      </c>
    </row>
    <row r="22" spans="1:6" s="1" customFormat="1" ht="15.75" x14ac:dyDescent="0.25">
      <c r="A22" s="14"/>
      <c r="B22" s="15" t="s">
        <v>127</v>
      </c>
      <c r="C22" s="15" t="s">
        <v>145</v>
      </c>
      <c r="D22" s="153">
        <v>47000</v>
      </c>
      <c r="E22" s="153">
        <v>0</v>
      </c>
      <c r="F22" s="16">
        <f t="shared" si="0"/>
        <v>0</v>
      </c>
    </row>
    <row r="23" spans="1:6" s="1" customFormat="1" ht="15.75" x14ac:dyDescent="0.25">
      <c r="A23" s="14"/>
      <c r="B23" s="15" t="s">
        <v>129</v>
      </c>
      <c r="C23" s="15" t="s">
        <v>146</v>
      </c>
      <c r="D23" s="153">
        <v>182000</v>
      </c>
      <c r="E23" s="153">
        <v>66281.440000000002</v>
      </c>
      <c r="F23" s="16">
        <f t="shared" si="0"/>
        <v>0.36418373626373629</v>
      </c>
    </row>
    <row r="24" spans="1:6" s="1" customFormat="1" ht="15.75" x14ac:dyDescent="0.25">
      <c r="A24" s="14"/>
      <c r="B24" s="15" t="s">
        <v>147</v>
      </c>
      <c r="C24" s="15" t="s">
        <v>148</v>
      </c>
      <c r="D24" s="153">
        <v>200000</v>
      </c>
      <c r="E24" s="153">
        <v>0</v>
      </c>
      <c r="F24" s="16">
        <f t="shared" si="0"/>
        <v>0</v>
      </c>
    </row>
    <row r="25" spans="1:6" s="1" customFormat="1" ht="31.5" x14ac:dyDescent="0.25">
      <c r="A25" s="14"/>
      <c r="B25" s="15" t="s">
        <v>131</v>
      </c>
      <c r="C25" s="15" t="s">
        <v>149</v>
      </c>
      <c r="D25" s="153">
        <v>0</v>
      </c>
      <c r="E25" s="153">
        <v>-40</v>
      </c>
      <c r="F25" s="16" t="e">
        <f t="shared" si="0"/>
        <v>#DIV/0!</v>
      </c>
    </row>
    <row r="26" spans="1:6" s="1" customFormat="1" ht="31.5" x14ac:dyDescent="0.25">
      <c r="A26" s="9">
        <v>6</v>
      </c>
      <c r="B26" s="10" t="s">
        <v>150</v>
      </c>
      <c r="C26" s="10">
        <v>68.02</v>
      </c>
      <c r="D26" s="11">
        <f>D27+D28</f>
        <v>2725900</v>
      </c>
      <c r="E26" s="11">
        <f>E27+E28+E29</f>
        <v>2494677</v>
      </c>
      <c r="F26" s="8">
        <f t="shared" si="0"/>
        <v>0.91517553835430498</v>
      </c>
    </row>
    <row r="27" spans="1:6" s="1" customFormat="1" ht="15.75" x14ac:dyDescent="0.25">
      <c r="A27" s="14"/>
      <c r="B27" s="15" t="s">
        <v>127</v>
      </c>
      <c r="C27" s="15" t="s">
        <v>151</v>
      </c>
      <c r="D27" s="153">
        <v>1105000</v>
      </c>
      <c r="E27" s="153">
        <v>998401</v>
      </c>
      <c r="F27" s="16">
        <f t="shared" si="0"/>
        <v>0.9035303167420814</v>
      </c>
    </row>
    <row r="28" spans="1:6" s="1" customFormat="1" ht="15.75" x14ac:dyDescent="0.25">
      <c r="A28" s="14"/>
      <c r="B28" s="15" t="s">
        <v>152</v>
      </c>
      <c r="C28" s="15" t="s">
        <v>153</v>
      </c>
      <c r="D28" s="153">
        <v>1620900</v>
      </c>
      <c r="E28" s="153">
        <v>1497966</v>
      </c>
      <c r="F28" s="16">
        <f t="shared" si="0"/>
        <v>0.92415694984268004</v>
      </c>
    </row>
    <row r="29" spans="1:6" s="1" customFormat="1" ht="31.5" x14ac:dyDescent="0.25">
      <c r="A29" s="14"/>
      <c r="B29" s="15" t="s">
        <v>131</v>
      </c>
      <c r="C29" s="15" t="s">
        <v>154</v>
      </c>
      <c r="D29" s="153">
        <v>0</v>
      </c>
      <c r="E29" s="153">
        <v>-1690</v>
      </c>
      <c r="F29" s="16" t="e">
        <f t="shared" si="0"/>
        <v>#DIV/0!</v>
      </c>
    </row>
    <row r="30" spans="1:6" s="1" customFormat="1" ht="31.5" x14ac:dyDescent="0.25">
      <c r="A30" s="9">
        <v>7</v>
      </c>
      <c r="B30" s="10" t="s">
        <v>155</v>
      </c>
      <c r="C30" s="10">
        <v>70.02</v>
      </c>
      <c r="D30" s="11">
        <f>D31</f>
        <v>660000</v>
      </c>
      <c r="E30" s="11">
        <f>E31+E32</f>
        <v>257855.15000000002</v>
      </c>
      <c r="F30" s="8">
        <f t="shared" si="0"/>
        <v>0.39068962121212125</v>
      </c>
    </row>
    <row r="31" spans="1:6" s="1" customFormat="1" ht="15.75" x14ac:dyDescent="0.25">
      <c r="A31" s="14"/>
      <c r="B31" s="15" t="s">
        <v>129</v>
      </c>
      <c r="C31" s="15" t="s">
        <v>156</v>
      </c>
      <c r="D31" s="153">
        <v>660000</v>
      </c>
      <c r="E31" s="153">
        <v>261887.7</v>
      </c>
      <c r="F31" s="16">
        <f t="shared" si="0"/>
        <v>0.39679954545454549</v>
      </c>
    </row>
    <row r="32" spans="1:6" s="1" customFormat="1" ht="31.5" x14ac:dyDescent="0.25">
      <c r="A32" s="14"/>
      <c r="B32" s="15" t="s">
        <v>131</v>
      </c>
      <c r="C32" s="15" t="s">
        <v>157</v>
      </c>
      <c r="D32" s="153"/>
      <c r="E32" s="153">
        <v>-4032.55</v>
      </c>
      <c r="F32" s="16" t="e">
        <f t="shared" si="0"/>
        <v>#DIV/0!</v>
      </c>
    </row>
    <row r="33" spans="1:6" s="1" customFormat="1" ht="15.75" x14ac:dyDescent="0.25">
      <c r="A33" s="9">
        <v>8</v>
      </c>
      <c r="B33" s="10" t="s">
        <v>158</v>
      </c>
      <c r="C33" s="10">
        <v>74.02</v>
      </c>
      <c r="D33" s="11">
        <f>D34+D35</f>
        <v>205000</v>
      </c>
      <c r="E33" s="11">
        <f>E34+E35</f>
        <v>84236.01999999999</v>
      </c>
      <c r="F33" s="8">
        <f t="shared" si="0"/>
        <v>0.41090741463414632</v>
      </c>
    </row>
    <row r="34" spans="1:6" s="1" customFormat="1" ht="15.75" x14ac:dyDescent="0.25">
      <c r="A34" s="14"/>
      <c r="B34" s="15" t="s">
        <v>129</v>
      </c>
      <c r="C34" s="15" t="s">
        <v>159</v>
      </c>
      <c r="D34" s="153">
        <v>160000</v>
      </c>
      <c r="E34" s="153">
        <v>42746.02</v>
      </c>
      <c r="F34" s="16">
        <f t="shared" si="0"/>
        <v>0.26716262499999999</v>
      </c>
    </row>
    <row r="35" spans="1:6" s="1" customFormat="1" ht="15.75" x14ac:dyDescent="0.25">
      <c r="A35" s="14"/>
      <c r="B35" s="15" t="s">
        <v>160</v>
      </c>
      <c r="C35" s="15" t="s">
        <v>161</v>
      </c>
      <c r="D35" s="153">
        <v>45000</v>
      </c>
      <c r="E35" s="153">
        <v>41490</v>
      </c>
      <c r="F35" s="16">
        <f t="shared" si="0"/>
        <v>0.92200000000000004</v>
      </c>
    </row>
    <row r="36" spans="1:6" s="1" customFormat="1" ht="15.75" x14ac:dyDescent="0.25">
      <c r="A36" s="9">
        <v>9</v>
      </c>
      <c r="B36" s="10" t="s">
        <v>162</v>
      </c>
      <c r="C36" s="10">
        <v>84.02</v>
      </c>
      <c r="D36" s="11">
        <f>D37</f>
        <v>120000</v>
      </c>
      <c r="E36" s="11">
        <f>E37</f>
        <v>0</v>
      </c>
      <c r="F36" s="8">
        <f t="shared" si="0"/>
        <v>0</v>
      </c>
    </row>
    <row r="37" spans="1:6" s="1" customFormat="1" ht="15.75" x14ac:dyDescent="0.25">
      <c r="A37" s="14"/>
      <c r="B37" s="15" t="s">
        <v>129</v>
      </c>
      <c r="C37" s="15" t="s">
        <v>163</v>
      </c>
      <c r="D37" s="153">
        <v>120000</v>
      </c>
      <c r="E37" s="153">
        <v>0</v>
      </c>
      <c r="F37" s="16">
        <f t="shared" si="0"/>
        <v>0</v>
      </c>
    </row>
    <row r="38" spans="1:6" s="1" customFormat="1" ht="15.75" x14ac:dyDescent="0.25">
      <c r="A38" s="14"/>
      <c r="B38" s="32" t="s">
        <v>164</v>
      </c>
      <c r="C38" s="33" t="s">
        <v>109</v>
      </c>
      <c r="D38" s="33" t="s">
        <v>165</v>
      </c>
      <c r="E38" s="5">
        <f>'venituri functionare'!E6-'cheltuieli functionare'!E6</f>
        <v>676790.80999999959</v>
      </c>
      <c r="F38" s="33"/>
    </row>
    <row r="39" spans="1:6" s="1" customFormat="1" ht="15.75" x14ac:dyDescent="0.25"/>
    <row r="40" spans="1:6" s="1" customFormat="1" ht="15.75" x14ac:dyDescent="0.25"/>
    <row r="41" spans="1:6" s="1" customFormat="1" ht="15.75" x14ac:dyDescent="0.25">
      <c r="B41" s="2" t="s">
        <v>116</v>
      </c>
      <c r="E41" s="29" t="s">
        <v>166</v>
      </c>
    </row>
    <row r="42" spans="1:6" s="1" customFormat="1" ht="15.75" x14ac:dyDescent="0.25">
      <c r="E42" s="2" t="s">
        <v>118</v>
      </c>
    </row>
    <row r="43" spans="1:6" s="1" customFormat="1" ht="15.75" x14ac:dyDescent="0.25">
      <c r="B43" s="30" t="s">
        <v>119</v>
      </c>
      <c r="D43" s="1" t="s">
        <v>120</v>
      </c>
      <c r="E43" s="30"/>
    </row>
    <row r="44" spans="1:6" s="1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511811023622047" footer="0.511811023622047"/>
  <pageSetup scale="81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zoomScaleNormal="100" workbookViewId="0">
      <selection activeCell="C22" sqref="C22"/>
    </sheetView>
  </sheetViews>
  <sheetFormatPr defaultColWidth="8.42578125" defaultRowHeight="15" x14ac:dyDescent="0.25"/>
  <cols>
    <col min="1" max="1" width="12.7109375" customWidth="1"/>
    <col min="2" max="2" width="35.85546875" customWidth="1"/>
    <col min="3" max="3" width="23.85546875" customWidth="1"/>
    <col min="4" max="4" width="12.8554687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167</v>
      </c>
    </row>
    <row r="2" spans="1:6" s="1" customFormat="1" ht="15.75" x14ac:dyDescent="0.25">
      <c r="C2" s="2" t="s">
        <v>168</v>
      </c>
      <c r="F2" s="2"/>
    </row>
    <row r="3" spans="1:6" s="1" customFormat="1" ht="15.75" x14ac:dyDescent="0.25"/>
    <row r="4" spans="1:6" s="1" customFormat="1" ht="15.75" customHeight="1" x14ac:dyDescent="0.25">
      <c r="A4" s="193" t="s">
        <v>2</v>
      </c>
      <c r="B4" s="193" t="s">
        <v>3</v>
      </c>
      <c r="C4" s="193" t="s">
        <v>4</v>
      </c>
      <c r="D4" s="4" t="s">
        <v>169</v>
      </c>
      <c r="E4" s="193" t="s">
        <v>421</v>
      </c>
      <c r="F4" s="193" t="s">
        <v>7</v>
      </c>
    </row>
    <row r="5" spans="1:6" s="1" customFormat="1" ht="15.75" x14ac:dyDescent="0.25">
      <c r="A5" s="193"/>
      <c r="B5" s="193"/>
      <c r="C5" s="193"/>
      <c r="D5" s="141">
        <v>45199</v>
      </c>
      <c r="E5" s="193"/>
      <c r="F5" s="193"/>
    </row>
    <row r="6" spans="1:6" s="1" customFormat="1" ht="16.5" customHeight="1" x14ac:dyDescent="0.25">
      <c r="A6" s="195" t="s">
        <v>125</v>
      </c>
      <c r="B6" s="195"/>
      <c r="C6" s="32"/>
      <c r="D6" s="5">
        <f>D7+D10+D12+D14</f>
        <v>566400</v>
      </c>
      <c r="E6" s="5">
        <f>E9+E12+E14</f>
        <v>5810771.3300000001</v>
      </c>
      <c r="F6" s="16">
        <f>E6/D6</f>
        <v>10.2591301730226</v>
      </c>
    </row>
    <row r="7" spans="1:6" s="1" customFormat="1" ht="31.5" x14ac:dyDescent="0.25">
      <c r="A7" s="34" t="s">
        <v>170</v>
      </c>
      <c r="B7" s="10" t="s">
        <v>171</v>
      </c>
      <c r="C7" s="6"/>
      <c r="D7" s="35">
        <f>D8</f>
        <v>470000</v>
      </c>
      <c r="E7" s="35">
        <f>E8</f>
        <v>0</v>
      </c>
      <c r="F7" s="8">
        <f>E7/D7</f>
        <v>0</v>
      </c>
    </row>
    <row r="8" spans="1:6" s="1" customFormat="1" ht="30.75" customHeight="1" x14ac:dyDescent="0.25">
      <c r="A8" s="36"/>
      <c r="B8" s="37" t="s">
        <v>172</v>
      </c>
      <c r="C8" s="15" t="s">
        <v>173</v>
      </c>
      <c r="D8" s="154">
        <v>470000</v>
      </c>
      <c r="E8" s="154">
        <v>0</v>
      </c>
      <c r="F8" s="16">
        <f>E8/D8</f>
        <v>0</v>
      </c>
    </row>
    <row r="9" spans="1:6" s="1" customFormat="1" ht="15.75" x14ac:dyDescent="0.25">
      <c r="A9" s="34" t="s">
        <v>174</v>
      </c>
      <c r="B9" s="10" t="s">
        <v>175</v>
      </c>
      <c r="C9" s="6"/>
      <c r="D9" s="38">
        <f>D10</f>
        <v>0</v>
      </c>
      <c r="E9" s="38">
        <f>E10</f>
        <v>15397</v>
      </c>
      <c r="F9" s="8">
        <v>0</v>
      </c>
    </row>
    <row r="10" spans="1:6" s="1" customFormat="1" ht="31.5" customHeight="1" x14ac:dyDescent="0.25">
      <c r="A10" s="9"/>
      <c r="B10" s="10" t="s">
        <v>176</v>
      </c>
      <c r="C10" s="10">
        <v>39.020000000000003</v>
      </c>
      <c r="D10" s="35">
        <f>D11</f>
        <v>0</v>
      </c>
      <c r="E10" s="35">
        <f>E11</f>
        <v>15397</v>
      </c>
      <c r="F10" s="8">
        <v>0</v>
      </c>
    </row>
    <row r="11" spans="1:6" s="1" customFormat="1" ht="31.5" x14ac:dyDescent="0.25">
      <c r="A11" s="14"/>
      <c r="B11" s="15" t="s">
        <v>177</v>
      </c>
      <c r="C11" s="15" t="s">
        <v>178</v>
      </c>
      <c r="D11" s="154">
        <v>0</v>
      </c>
      <c r="E11" s="154">
        <v>15397</v>
      </c>
      <c r="F11" s="16">
        <v>0</v>
      </c>
    </row>
    <row r="12" spans="1:6" s="1" customFormat="1" ht="16.5" thickBot="1" x14ac:dyDescent="0.3">
      <c r="A12" s="39" t="s">
        <v>179</v>
      </c>
      <c r="B12" s="40" t="s">
        <v>180</v>
      </c>
      <c r="C12" s="40">
        <v>40.020000000000003</v>
      </c>
      <c r="D12" s="41">
        <f>D13</f>
        <v>0</v>
      </c>
      <c r="E12" s="41">
        <f>E13</f>
        <v>5698974.3300000001</v>
      </c>
      <c r="F12" s="8">
        <v>0</v>
      </c>
    </row>
    <row r="13" spans="1:6" s="1" customFormat="1" ht="48" thickBot="1" x14ac:dyDescent="0.3">
      <c r="A13" s="155"/>
      <c r="B13" s="156" t="s">
        <v>181</v>
      </c>
      <c r="C13" s="156">
        <v>40.14</v>
      </c>
      <c r="D13" s="177">
        <v>0</v>
      </c>
      <c r="E13" s="178">
        <v>5698974.3300000001</v>
      </c>
      <c r="F13" s="157">
        <v>0</v>
      </c>
    </row>
    <row r="14" spans="1:6" s="1" customFormat="1" ht="32.25" thickBot="1" x14ac:dyDescent="0.3">
      <c r="A14" s="164"/>
      <c r="B14" s="165" t="s">
        <v>418</v>
      </c>
      <c r="C14" s="163" t="s">
        <v>412</v>
      </c>
      <c r="D14" s="162">
        <f>D15</f>
        <v>96400</v>
      </c>
      <c r="E14" s="161">
        <f>E15</f>
        <v>96400</v>
      </c>
      <c r="F14" s="160"/>
    </row>
    <row r="15" spans="1:6" s="1" customFormat="1" ht="31.5" x14ac:dyDescent="0.25">
      <c r="A15" s="166"/>
      <c r="B15" s="167" t="s">
        <v>417</v>
      </c>
      <c r="C15" s="168" t="s">
        <v>411</v>
      </c>
      <c r="D15" s="169">
        <f>D16+D17</f>
        <v>96400</v>
      </c>
      <c r="E15" s="169">
        <f t="shared" ref="E15:F15" si="0">E16+E17</f>
        <v>96400</v>
      </c>
      <c r="F15" s="170">
        <f t="shared" si="0"/>
        <v>0</v>
      </c>
    </row>
    <row r="16" spans="1:6" s="1" customFormat="1" ht="15.75" x14ac:dyDescent="0.25">
      <c r="A16" s="171"/>
      <c r="B16" s="158" t="s">
        <v>416</v>
      </c>
      <c r="C16" s="159" t="s">
        <v>413</v>
      </c>
      <c r="D16" s="179">
        <v>85000</v>
      </c>
      <c r="E16" s="179">
        <v>85000</v>
      </c>
      <c r="F16" s="172"/>
    </row>
    <row r="17" spans="1:6" s="1" customFormat="1" ht="16.5" thickBot="1" x14ac:dyDescent="0.3">
      <c r="A17" s="173"/>
      <c r="B17" s="174" t="s">
        <v>415</v>
      </c>
      <c r="C17" s="175" t="s">
        <v>414</v>
      </c>
      <c r="D17" s="180">
        <v>11400</v>
      </c>
      <c r="E17" s="180">
        <v>11400</v>
      </c>
      <c r="F17" s="176"/>
    </row>
    <row r="18" spans="1:6" s="1" customFormat="1" ht="15.75" x14ac:dyDescent="0.25"/>
    <row r="19" spans="1:6" s="1" customFormat="1" ht="15.75" x14ac:dyDescent="0.25">
      <c r="B19" s="2" t="s">
        <v>116</v>
      </c>
      <c r="E19" s="29" t="s">
        <v>166</v>
      </c>
    </row>
    <row r="20" spans="1:6" s="1" customFormat="1" ht="15.75" x14ac:dyDescent="0.25">
      <c r="E20" s="2" t="s">
        <v>118</v>
      </c>
    </row>
    <row r="21" spans="1:6" s="1" customFormat="1" ht="15.75" x14ac:dyDescent="0.25">
      <c r="B21" s="30" t="s">
        <v>119</v>
      </c>
      <c r="E21" s="1" t="s">
        <v>120</v>
      </c>
    </row>
    <row r="27" spans="1:6" x14ac:dyDescent="0.25">
      <c r="A27" s="42">
        <f>'venituri functionare'!E6+'venituri dezvoltare'!E6</f>
        <v>13621733.6</v>
      </c>
    </row>
  </sheetData>
  <mergeCells count="6">
    <mergeCell ref="F4:F5"/>
    <mergeCell ref="A6:B6"/>
    <mergeCell ref="A4:A5"/>
    <mergeCell ref="B4:B5"/>
    <mergeCell ref="C4:C5"/>
    <mergeCell ref="E4:E5"/>
  </mergeCells>
  <phoneticPr fontId="13" type="noConversion"/>
  <pageMargins left="0.7" right="0.7" top="0.75" bottom="0.75" header="0.511811023622047" footer="0.511811023622047"/>
  <pageSetup scale="8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BreakPreview" topLeftCell="A10" zoomScale="60" zoomScaleNormal="100" workbookViewId="0">
      <selection activeCell="M49" sqref="M49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3" customWidth="1"/>
    <col min="5" max="5" width="12.7109375" customWidth="1"/>
    <col min="6" max="6" width="12" customWidth="1"/>
  </cols>
  <sheetData>
    <row r="1" spans="1:7" s="1" customFormat="1" ht="15.75" x14ac:dyDescent="0.25">
      <c r="F1" s="2" t="s">
        <v>182</v>
      </c>
    </row>
    <row r="2" spans="1:7" s="1" customFormat="1" ht="15.75" x14ac:dyDescent="0.25">
      <c r="C2" s="2" t="s">
        <v>183</v>
      </c>
      <c r="F2" s="2"/>
    </row>
    <row r="3" spans="1:7" s="1" customFormat="1" ht="15.75" x14ac:dyDescent="0.25"/>
    <row r="4" spans="1:7" s="1" customFormat="1" ht="15.75" customHeight="1" x14ac:dyDescent="0.25">
      <c r="A4" s="193" t="s">
        <v>2</v>
      </c>
      <c r="B4" s="193" t="s">
        <v>3</v>
      </c>
      <c r="C4" s="193" t="s">
        <v>4</v>
      </c>
      <c r="D4" s="4" t="s">
        <v>169</v>
      </c>
      <c r="E4" s="4" t="s">
        <v>184</v>
      </c>
      <c r="F4" s="193" t="s">
        <v>7</v>
      </c>
    </row>
    <row r="5" spans="1:7" s="1" customFormat="1" ht="15.75" x14ac:dyDescent="0.25">
      <c r="A5" s="193"/>
      <c r="B5" s="193"/>
      <c r="C5" s="193"/>
      <c r="D5" s="141">
        <v>45199</v>
      </c>
      <c r="E5" s="141">
        <v>45199</v>
      </c>
      <c r="F5" s="193"/>
    </row>
    <row r="6" spans="1:7" s="1" customFormat="1" ht="16.5" customHeight="1" x14ac:dyDescent="0.25">
      <c r="A6" s="194" t="s">
        <v>125</v>
      </c>
      <c r="B6" s="194"/>
      <c r="C6" s="6"/>
      <c r="D6" s="38">
        <f>D7+D13+D21+D25+D30+D39</f>
        <v>8804400</v>
      </c>
      <c r="E6" s="43">
        <f>E7+E13+E21+E25+E30+E39</f>
        <v>5694122.5200000005</v>
      </c>
      <c r="F6" s="8">
        <f>E6/D6</f>
        <v>0.64673600926809327</v>
      </c>
    </row>
    <row r="7" spans="1:7" s="1" customFormat="1" ht="31.5" x14ac:dyDescent="0.25">
      <c r="A7" s="9">
        <v>1</v>
      </c>
      <c r="B7" s="10" t="s">
        <v>126</v>
      </c>
      <c r="C7" s="10" t="s">
        <v>185</v>
      </c>
      <c r="D7" s="35">
        <f>D8</f>
        <v>200000</v>
      </c>
      <c r="E7" s="35">
        <f>E8</f>
        <v>2031.03</v>
      </c>
      <c r="F7" s="8">
        <f>E7/D7</f>
        <v>1.015515E-2</v>
      </c>
    </row>
    <row r="8" spans="1:7" s="1" customFormat="1" ht="15.75" x14ac:dyDescent="0.25">
      <c r="A8" s="9"/>
      <c r="B8" s="10" t="s">
        <v>186</v>
      </c>
      <c r="C8" s="10" t="s">
        <v>187</v>
      </c>
      <c r="D8" s="35">
        <f>D9+D12+D10+D11</f>
        <v>200000</v>
      </c>
      <c r="E8" s="35">
        <f>E9+E12</f>
        <v>2031.03</v>
      </c>
      <c r="F8" s="8">
        <f>E8/D8</f>
        <v>1.015515E-2</v>
      </c>
    </row>
    <row r="9" spans="1:7" s="1" customFormat="1" ht="15.75" x14ac:dyDescent="0.25">
      <c r="A9" s="14"/>
      <c r="B9" s="15" t="s">
        <v>188</v>
      </c>
      <c r="C9" s="15" t="s">
        <v>189</v>
      </c>
      <c r="D9" s="154">
        <v>150000</v>
      </c>
      <c r="E9" s="154">
        <v>0</v>
      </c>
      <c r="F9" s="16">
        <f>E9/D9</f>
        <v>0</v>
      </c>
    </row>
    <row r="10" spans="1:7" s="1" customFormat="1" ht="31.5" x14ac:dyDescent="0.25">
      <c r="A10" s="14"/>
      <c r="B10" s="15" t="s">
        <v>190</v>
      </c>
      <c r="C10" s="15" t="s">
        <v>191</v>
      </c>
      <c r="D10" s="154">
        <v>0</v>
      </c>
      <c r="E10" s="154">
        <v>0</v>
      </c>
      <c r="F10" s="16" t="e">
        <f t="shared" ref="F10:F11" si="0">E10/D10</f>
        <v>#DIV/0!</v>
      </c>
    </row>
    <row r="11" spans="1:7" s="1" customFormat="1" ht="31.5" x14ac:dyDescent="0.25">
      <c r="A11" s="14"/>
      <c r="B11" s="15" t="s">
        <v>192</v>
      </c>
      <c r="C11" s="15" t="s">
        <v>193</v>
      </c>
      <c r="D11" s="154">
        <v>0</v>
      </c>
      <c r="E11" s="154">
        <v>0</v>
      </c>
      <c r="F11" s="16" t="e">
        <f t="shared" si="0"/>
        <v>#DIV/0!</v>
      </c>
    </row>
    <row r="12" spans="1:7" s="1" customFormat="1" ht="15.75" x14ac:dyDescent="0.25">
      <c r="A12" s="14"/>
      <c r="B12" s="15" t="s">
        <v>194</v>
      </c>
      <c r="C12" s="15" t="s">
        <v>195</v>
      </c>
      <c r="D12" s="154">
        <v>50000</v>
      </c>
      <c r="E12" s="154">
        <v>2031.03</v>
      </c>
      <c r="F12" s="16">
        <f t="shared" ref="F12:F23" si="1">E12/D12</f>
        <v>4.06206E-2</v>
      </c>
    </row>
    <row r="13" spans="1:7" s="1" customFormat="1" ht="15.75" x14ac:dyDescent="0.25">
      <c r="A13" s="9">
        <v>2</v>
      </c>
      <c r="B13" s="10" t="s">
        <v>136</v>
      </c>
      <c r="C13" s="10" t="s">
        <v>196</v>
      </c>
      <c r="D13" s="35">
        <f>D14+D17</f>
        <v>201400</v>
      </c>
      <c r="E13" s="35">
        <f>E14+E17</f>
        <v>71400</v>
      </c>
      <c r="F13" s="8">
        <f t="shared" si="1"/>
        <v>0.3545183714001986</v>
      </c>
    </row>
    <row r="14" spans="1:7" s="1" customFormat="1" ht="38.25" x14ac:dyDescent="0.25">
      <c r="A14" s="9"/>
      <c r="B14" s="196" t="s">
        <v>427</v>
      </c>
      <c r="C14" s="10" t="s">
        <v>424</v>
      </c>
      <c r="D14" s="35">
        <f>D15+D16</f>
        <v>71400</v>
      </c>
      <c r="E14" s="35">
        <f>E15+E16</f>
        <v>71400</v>
      </c>
      <c r="F14" s="8">
        <f t="shared" si="1"/>
        <v>1</v>
      </c>
      <c r="G14" s="197"/>
    </row>
    <row r="15" spans="1:7" s="1" customFormat="1" ht="15.75" x14ac:dyDescent="0.25">
      <c r="A15" s="198"/>
      <c r="B15" s="199" t="s">
        <v>416</v>
      </c>
      <c r="C15" s="199" t="s">
        <v>425</v>
      </c>
      <c r="D15" s="154">
        <v>60000</v>
      </c>
      <c r="E15" s="154">
        <v>60000</v>
      </c>
      <c r="F15" s="200">
        <f t="shared" si="1"/>
        <v>1</v>
      </c>
      <c r="G15" s="197"/>
    </row>
    <row r="16" spans="1:7" s="1" customFormat="1" ht="15.75" x14ac:dyDescent="0.25">
      <c r="A16" s="198"/>
      <c r="B16" s="199" t="s">
        <v>415</v>
      </c>
      <c r="C16" s="199" t="s">
        <v>426</v>
      </c>
      <c r="D16" s="154">
        <v>11400</v>
      </c>
      <c r="E16" s="154">
        <v>11400</v>
      </c>
      <c r="F16" s="200">
        <f t="shared" si="1"/>
        <v>1</v>
      </c>
      <c r="G16" s="197"/>
    </row>
    <row r="17" spans="1:10" s="1" customFormat="1" ht="15.75" x14ac:dyDescent="0.25">
      <c r="A17" s="9"/>
      <c r="B17" s="10" t="s">
        <v>186</v>
      </c>
      <c r="C17" s="10" t="s">
        <v>197</v>
      </c>
      <c r="D17" s="35">
        <f>D18+D20+D19</f>
        <v>130000</v>
      </c>
      <c r="E17" s="35">
        <f>E18+E20</f>
        <v>0</v>
      </c>
      <c r="F17" s="8">
        <f t="shared" si="1"/>
        <v>0</v>
      </c>
    </row>
    <row r="18" spans="1:10" s="1" customFormat="1" ht="15.75" x14ac:dyDescent="0.25">
      <c r="A18" s="14"/>
      <c r="B18" s="15" t="s">
        <v>188</v>
      </c>
      <c r="C18" s="15" t="s">
        <v>198</v>
      </c>
      <c r="D18" s="154">
        <v>65000</v>
      </c>
      <c r="E18" s="154">
        <v>0</v>
      </c>
      <c r="F18" s="16">
        <f t="shared" si="1"/>
        <v>0</v>
      </c>
    </row>
    <row r="19" spans="1:10" s="1" customFormat="1" ht="31.5" x14ac:dyDescent="0.25">
      <c r="A19" s="14"/>
      <c r="B19" s="15" t="s">
        <v>192</v>
      </c>
      <c r="C19" s="15" t="s">
        <v>199</v>
      </c>
      <c r="D19" s="154">
        <v>0</v>
      </c>
      <c r="E19" s="154">
        <v>0</v>
      </c>
      <c r="F19" s="16" t="e">
        <f t="shared" si="1"/>
        <v>#DIV/0!</v>
      </c>
    </row>
    <row r="20" spans="1:10" s="1" customFormat="1" ht="15.75" x14ac:dyDescent="0.25">
      <c r="A20" s="14"/>
      <c r="B20" s="15" t="s">
        <v>194</v>
      </c>
      <c r="C20" s="15" t="s">
        <v>200</v>
      </c>
      <c r="D20" s="154">
        <v>65000</v>
      </c>
      <c r="E20" s="154">
        <v>0</v>
      </c>
      <c r="F20" s="16">
        <f t="shared" si="1"/>
        <v>0</v>
      </c>
    </row>
    <row r="21" spans="1:10" s="1" customFormat="1" ht="15.75" x14ac:dyDescent="0.25">
      <c r="A21" s="9">
        <v>3</v>
      </c>
      <c r="B21" s="10" t="s">
        <v>201</v>
      </c>
      <c r="C21" s="10" t="s">
        <v>202</v>
      </c>
      <c r="D21" s="35">
        <f>D22</f>
        <v>1160000</v>
      </c>
      <c r="E21" s="35">
        <f>E22</f>
        <v>435686.56</v>
      </c>
      <c r="F21" s="8">
        <f t="shared" si="1"/>
        <v>0.3755918620689655</v>
      </c>
    </row>
    <row r="22" spans="1:10" s="1" customFormat="1" ht="15.75" x14ac:dyDescent="0.25">
      <c r="A22" s="9"/>
      <c r="B22" s="10" t="s">
        <v>186</v>
      </c>
      <c r="C22" s="10" t="s">
        <v>203</v>
      </c>
      <c r="D22" s="35">
        <f>D24+D23</f>
        <v>1160000</v>
      </c>
      <c r="E22" s="35">
        <f>E23+E24</f>
        <v>435686.56</v>
      </c>
      <c r="F22" s="8">
        <f t="shared" si="1"/>
        <v>0.3755918620689655</v>
      </c>
    </row>
    <row r="23" spans="1:10" s="1" customFormat="1" ht="15.75" x14ac:dyDescent="0.25">
      <c r="A23" s="14"/>
      <c r="B23" s="15" t="s">
        <v>188</v>
      </c>
      <c r="C23" s="15" t="s">
        <v>204</v>
      </c>
      <c r="D23" s="154">
        <v>1085000</v>
      </c>
      <c r="E23" s="154">
        <v>414836.56</v>
      </c>
      <c r="F23" s="16">
        <f t="shared" si="1"/>
        <v>0.38233784331797233</v>
      </c>
    </row>
    <row r="24" spans="1:10" s="1" customFormat="1" ht="15.75" x14ac:dyDescent="0.25">
      <c r="A24" s="14"/>
      <c r="B24" s="15" t="s">
        <v>194</v>
      </c>
      <c r="C24" s="15" t="s">
        <v>205</v>
      </c>
      <c r="D24" s="154">
        <v>75000</v>
      </c>
      <c r="E24" s="154">
        <v>20850</v>
      </c>
      <c r="F24" s="16">
        <f>E24/D24</f>
        <v>0.27800000000000002</v>
      </c>
    </row>
    <row r="25" spans="1:10" s="1" customFormat="1" ht="31.5" x14ac:dyDescent="0.25">
      <c r="A25" s="9">
        <v>4</v>
      </c>
      <c r="B25" s="10" t="s">
        <v>206</v>
      </c>
      <c r="C25" s="10" t="s">
        <v>207</v>
      </c>
      <c r="D25" s="35">
        <f>D26</f>
        <v>1976000</v>
      </c>
      <c r="E25" s="35">
        <f>E26</f>
        <v>1395082.8</v>
      </c>
      <c r="F25" s="8">
        <f t="shared" ref="F25:F42" si="2">E25/D25</f>
        <v>0.70601356275303651</v>
      </c>
    </row>
    <row r="26" spans="1:10" s="1" customFormat="1" ht="15.75" x14ac:dyDescent="0.25">
      <c r="A26" s="9"/>
      <c r="B26" s="10" t="s">
        <v>186</v>
      </c>
      <c r="C26" s="10" t="s">
        <v>208</v>
      </c>
      <c r="D26" s="35">
        <f>D29+D27+D28</f>
        <v>1976000</v>
      </c>
      <c r="E26" s="35">
        <f>E29+E27</f>
        <v>1395082.8</v>
      </c>
      <c r="F26" s="8">
        <f t="shared" si="2"/>
        <v>0.70601356275303651</v>
      </c>
    </row>
    <row r="27" spans="1:10" s="1" customFormat="1" ht="15.75" x14ac:dyDescent="0.25">
      <c r="A27" s="14"/>
      <c r="B27" s="15" t="s">
        <v>188</v>
      </c>
      <c r="C27" s="15" t="s">
        <v>209</v>
      </c>
      <c r="D27" s="154">
        <v>1675000</v>
      </c>
      <c r="E27" s="154">
        <v>1327702.8</v>
      </c>
      <c r="F27" s="16">
        <f t="shared" si="2"/>
        <v>0.79265838805970157</v>
      </c>
    </row>
    <row r="28" spans="1:10" s="1" customFormat="1" ht="31.5" x14ac:dyDescent="0.25">
      <c r="A28" s="14"/>
      <c r="B28" s="15" t="s">
        <v>190</v>
      </c>
      <c r="C28" s="15" t="s">
        <v>210</v>
      </c>
      <c r="D28" s="154">
        <v>126000</v>
      </c>
      <c r="E28" s="154">
        <v>0</v>
      </c>
      <c r="F28" s="16">
        <f t="shared" si="2"/>
        <v>0</v>
      </c>
    </row>
    <row r="29" spans="1:10" s="1" customFormat="1" ht="15.75" x14ac:dyDescent="0.25">
      <c r="A29" s="14"/>
      <c r="B29" s="15" t="s">
        <v>194</v>
      </c>
      <c r="C29" s="15" t="s">
        <v>211</v>
      </c>
      <c r="D29" s="154">
        <v>175000</v>
      </c>
      <c r="E29" s="154">
        <v>67380</v>
      </c>
      <c r="F29" s="16">
        <f t="shared" si="2"/>
        <v>0.38502857142857144</v>
      </c>
    </row>
    <row r="30" spans="1:10" s="1" customFormat="1" ht="15.75" x14ac:dyDescent="0.25">
      <c r="A30" s="9">
        <v>5</v>
      </c>
      <c r="B30" s="10" t="s">
        <v>158</v>
      </c>
      <c r="C30" s="10" t="s">
        <v>212</v>
      </c>
      <c r="D30" s="35">
        <f>D31+D34</f>
        <v>4456000</v>
      </c>
      <c r="E30" s="35">
        <f>E31+E34</f>
        <v>3746738.16</v>
      </c>
      <c r="F30" s="8">
        <f t="shared" si="2"/>
        <v>0.84082992818671454</v>
      </c>
    </row>
    <row r="31" spans="1:10" s="1" customFormat="1" ht="63" x14ac:dyDescent="0.25">
      <c r="A31" s="9"/>
      <c r="B31" s="10" t="s">
        <v>213</v>
      </c>
      <c r="C31" s="10" t="s">
        <v>214</v>
      </c>
      <c r="D31" s="35">
        <f>D32</f>
        <v>2280500</v>
      </c>
      <c r="E31" s="35">
        <f>E32</f>
        <v>2279925.2400000002</v>
      </c>
      <c r="F31" s="8">
        <f t="shared" si="2"/>
        <v>0.99974796755097572</v>
      </c>
    </row>
    <row r="32" spans="1:10" s="1" customFormat="1" ht="31.5" x14ac:dyDescent="0.25">
      <c r="A32" s="9"/>
      <c r="B32" s="10" t="s">
        <v>215</v>
      </c>
      <c r="C32" s="10" t="s">
        <v>216</v>
      </c>
      <c r="D32" s="35">
        <f>D33</f>
        <v>2280500</v>
      </c>
      <c r="E32" s="35">
        <f>E33</f>
        <v>2279925.2400000002</v>
      </c>
      <c r="F32" s="8">
        <f t="shared" si="2"/>
        <v>0.99974796755097572</v>
      </c>
      <c r="J32" s="1" t="s">
        <v>165</v>
      </c>
    </row>
    <row r="33" spans="1:6" s="1" customFormat="1" ht="15.75" x14ac:dyDescent="0.25">
      <c r="A33" s="14"/>
      <c r="B33" s="15" t="s">
        <v>217</v>
      </c>
      <c r="C33" s="15" t="s">
        <v>218</v>
      </c>
      <c r="D33" s="154">
        <v>2280500</v>
      </c>
      <c r="E33" s="154">
        <v>2279925.2400000002</v>
      </c>
      <c r="F33" s="16">
        <f t="shared" si="2"/>
        <v>0.99974796755097572</v>
      </c>
    </row>
    <row r="34" spans="1:6" s="1" customFormat="1" ht="15.75" x14ac:dyDescent="0.25">
      <c r="A34" s="9"/>
      <c r="B34" s="10" t="s">
        <v>186</v>
      </c>
      <c r="C34" s="10" t="s">
        <v>219</v>
      </c>
      <c r="D34" s="35">
        <f>D35+D37+D36+D38</f>
        <v>2175500</v>
      </c>
      <c r="E34" s="35">
        <f>E35+E37+E36+E38</f>
        <v>1466812.92</v>
      </c>
      <c r="F34" s="8">
        <f t="shared" si="2"/>
        <v>0.67424174672489079</v>
      </c>
    </row>
    <row r="35" spans="1:6" s="1" customFormat="1" ht="16.5" thickBot="1" x14ac:dyDescent="0.3">
      <c r="A35" s="14"/>
      <c r="B35" s="15" t="s">
        <v>188</v>
      </c>
      <c r="C35" s="15" t="s">
        <v>220</v>
      </c>
      <c r="D35" s="154">
        <v>1790500</v>
      </c>
      <c r="E35" s="154">
        <v>1445665.28</v>
      </c>
      <c r="F35" s="16">
        <f t="shared" si="2"/>
        <v>0.80740870148003352</v>
      </c>
    </row>
    <row r="36" spans="1:6" s="1" customFormat="1" ht="32.25" thickBot="1" x14ac:dyDescent="0.3">
      <c r="A36" s="14"/>
      <c r="B36" s="15" t="s">
        <v>192</v>
      </c>
      <c r="C36" s="15" t="s">
        <v>428</v>
      </c>
      <c r="D36" s="154">
        <v>30000</v>
      </c>
      <c r="E36" s="154">
        <v>0</v>
      </c>
      <c r="F36" s="16"/>
    </row>
    <row r="37" spans="1:6" s="1" customFormat="1" ht="16.5" thickBot="1" x14ac:dyDescent="0.3">
      <c r="A37" s="14"/>
      <c r="B37" s="15" t="s">
        <v>194</v>
      </c>
      <c r="C37" s="15" t="s">
        <v>221</v>
      </c>
      <c r="D37" s="154">
        <v>355000</v>
      </c>
      <c r="E37" s="154">
        <v>25999.45</v>
      </c>
      <c r="F37" s="16">
        <f t="shared" si="2"/>
        <v>7.3237887323943665E-2</v>
      </c>
    </row>
    <row r="38" spans="1:6" s="1" customFormat="1" ht="31.5" x14ac:dyDescent="0.25">
      <c r="A38" s="14"/>
      <c r="B38" s="15" t="s">
        <v>222</v>
      </c>
      <c r="C38" s="15" t="s">
        <v>223</v>
      </c>
      <c r="D38" s="154">
        <v>0</v>
      </c>
      <c r="E38" s="154">
        <v>-4851.8100000000004</v>
      </c>
      <c r="F38" s="16" t="e">
        <f t="shared" si="2"/>
        <v>#DIV/0!</v>
      </c>
    </row>
    <row r="39" spans="1:6" s="1" customFormat="1" ht="15.75" x14ac:dyDescent="0.25">
      <c r="A39" s="9">
        <v>6</v>
      </c>
      <c r="B39" s="10" t="s">
        <v>162</v>
      </c>
      <c r="C39" s="10" t="s">
        <v>224</v>
      </c>
      <c r="D39" s="35">
        <f>D40</f>
        <v>811000</v>
      </c>
      <c r="E39" s="35">
        <f>E40</f>
        <v>43183.97</v>
      </c>
      <c r="F39" s="8">
        <f t="shared" si="2"/>
        <v>5.3247805178791616E-2</v>
      </c>
    </row>
    <row r="40" spans="1:6" s="1" customFormat="1" ht="15.75" x14ac:dyDescent="0.25">
      <c r="A40" s="9"/>
      <c r="B40" s="10" t="s">
        <v>186</v>
      </c>
      <c r="C40" s="10" t="s">
        <v>225</v>
      </c>
      <c r="D40" s="35">
        <f>D41+D42</f>
        <v>811000</v>
      </c>
      <c r="E40" s="35">
        <f>E41+E42</f>
        <v>43183.97</v>
      </c>
      <c r="F40" s="8">
        <f t="shared" si="2"/>
        <v>5.3247805178791616E-2</v>
      </c>
    </row>
    <row r="41" spans="1:6" s="1" customFormat="1" ht="15.75" x14ac:dyDescent="0.25">
      <c r="A41" s="14"/>
      <c r="B41" s="15" t="s">
        <v>188</v>
      </c>
      <c r="C41" s="15" t="s">
        <v>226</v>
      </c>
      <c r="D41" s="33">
        <v>475000</v>
      </c>
      <c r="E41" s="33">
        <v>2997.55</v>
      </c>
      <c r="F41" s="16">
        <f t="shared" si="2"/>
        <v>6.3106315789473689E-3</v>
      </c>
    </row>
    <row r="42" spans="1:6" s="1" customFormat="1" ht="15.75" x14ac:dyDescent="0.25">
      <c r="A42" s="14"/>
      <c r="B42" s="15" t="s">
        <v>194</v>
      </c>
      <c r="C42" s="15" t="s">
        <v>227</v>
      </c>
      <c r="D42" s="33">
        <v>336000</v>
      </c>
      <c r="E42" s="33">
        <v>40186.42</v>
      </c>
      <c r="F42" s="16">
        <f t="shared" si="2"/>
        <v>0.11960244047619047</v>
      </c>
    </row>
    <row r="43" spans="1:6" s="1" customFormat="1" ht="15.75" x14ac:dyDescent="0.25">
      <c r="A43" s="14"/>
      <c r="B43" s="32" t="s">
        <v>164</v>
      </c>
      <c r="C43" s="15"/>
      <c r="D43" s="33"/>
      <c r="E43" s="44">
        <f>'venituri dezvoltare'!E6-'cheltuieli dezvoltare'!E6</f>
        <v>116648.80999999959</v>
      </c>
      <c r="F43" s="33"/>
    </row>
    <row r="44" spans="1:6" s="1" customFormat="1" ht="15.75" x14ac:dyDescent="0.25">
      <c r="A44" s="45"/>
    </row>
    <row r="45" spans="1:6" s="1" customFormat="1" ht="15.75" x14ac:dyDescent="0.25"/>
    <row r="46" spans="1:6" s="1" customFormat="1" ht="15.75" x14ac:dyDescent="0.25">
      <c r="B46" s="2" t="s">
        <v>116</v>
      </c>
      <c r="D46" s="29" t="s">
        <v>166</v>
      </c>
    </row>
    <row r="47" spans="1:6" s="1" customFormat="1" ht="15.75" x14ac:dyDescent="0.25">
      <c r="D47" s="2" t="s">
        <v>118</v>
      </c>
    </row>
    <row r="48" spans="1:6" s="1" customFormat="1" ht="15.75" x14ac:dyDescent="0.25">
      <c r="B48" s="30" t="s">
        <v>119</v>
      </c>
      <c r="E48" s="1" t="s">
        <v>120</v>
      </c>
    </row>
    <row r="49" spans="1:2" x14ac:dyDescent="0.25">
      <c r="A49" s="42">
        <f>E6+'cheltuieli functionare'!E6</f>
        <v>12828293.98</v>
      </c>
      <c r="B49" t="s">
        <v>429</v>
      </c>
    </row>
    <row r="50" spans="1:2" x14ac:dyDescent="0.25">
      <c r="A50" s="42">
        <f>E43+'cheltuieli functionare'!E38</f>
        <v>793439.61999999918</v>
      </c>
      <c r="B50" t="s">
        <v>430</v>
      </c>
    </row>
  </sheetData>
  <mergeCells count="5">
    <mergeCell ref="A4:A5"/>
    <mergeCell ref="B4:B5"/>
    <mergeCell ref="C4:C5"/>
    <mergeCell ref="F4:F5"/>
    <mergeCell ref="A6:B6"/>
  </mergeCells>
  <phoneticPr fontId="13" type="noConversion"/>
  <pageMargins left="0.7" right="0.7" top="0.75" bottom="0.75" header="0.511811023622047" footer="0.511811023622047"/>
  <pageSetup scale="7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5"/>
  <sheetViews>
    <sheetView topLeftCell="A28" zoomScaleNormal="100" workbookViewId="0">
      <selection activeCell="K39" sqref="K39"/>
    </sheetView>
  </sheetViews>
  <sheetFormatPr defaultColWidth="8.42578125" defaultRowHeight="15" x14ac:dyDescent="0.25"/>
  <cols>
    <col min="1" max="1" width="7.5703125" style="46" customWidth="1"/>
    <col min="2" max="2" width="16.5703125" customWidth="1"/>
    <col min="3" max="3" width="35.5703125" customWidth="1"/>
    <col min="4" max="4" width="14.42578125" customWidth="1"/>
    <col min="5" max="5" width="15.140625" customWidth="1"/>
    <col min="6" max="6" width="11.85546875" customWidth="1"/>
  </cols>
  <sheetData>
    <row r="1" spans="1:6" ht="15.75" x14ac:dyDescent="0.25">
      <c r="A1" s="30"/>
      <c r="B1" s="1"/>
      <c r="C1" s="1"/>
      <c r="D1" s="1"/>
      <c r="E1" s="1"/>
      <c r="F1" s="47" t="s">
        <v>228</v>
      </c>
    </row>
    <row r="2" spans="1:6" ht="15.75" x14ac:dyDescent="0.25">
      <c r="A2" s="30"/>
      <c r="B2" s="1"/>
      <c r="C2" s="47" t="s">
        <v>422</v>
      </c>
      <c r="D2" s="1"/>
      <c r="E2" s="1"/>
      <c r="F2" s="47"/>
    </row>
    <row r="3" spans="1:6" ht="15.75" x14ac:dyDescent="0.25">
      <c r="A3" s="30"/>
      <c r="B3" s="1"/>
      <c r="C3" s="1"/>
      <c r="D3" s="1"/>
      <c r="E3" s="1"/>
      <c r="F3" s="1"/>
    </row>
    <row r="4" spans="1:6" ht="47.25" x14ac:dyDescent="0.25">
      <c r="A4" s="48" t="s">
        <v>2</v>
      </c>
      <c r="B4" s="48" t="s">
        <v>229</v>
      </c>
      <c r="C4" s="49" t="s">
        <v>230</v>
      </c>
      <c r="D4" s="48" t="s">
        <v>231</v>
      </c>
      <c r="E4" s="49" t="s">
        <v>232</v>
      </c>
      <c r="F4" s="49" t="s">
        <v>7</v>
      </c>
    </row>
    <row r="5" spans="1:6" ht="47.25" x14ac:dyDescent="0.25">
      <c r="A5" s="50">
        <v>1</v>
      </c>
      <c r="B5" s="51" t="s">
        <v>233</v>
      </c>
      <c r="C5" s="51" t="s">
        <v>20</v>
      </c>
      <c r="D5" s="181">
        <f>'venituri functionare'!D12</f>
        <v>2000</v>
      </c>
      <c r="E5" s="182">
        <f>'venituri functionare'!E12</f>
        <v>10222</v>
      </c>
      <c r="F5" s="52">
        <f t="shared" ref="F5:F39" si="0">E5/D5</f>
        <v>5.1109999999999998</v>
      </c>
    </row>
    <row r="6" spans="1:6" ht="31.5" x14ac:dyDescent="0.25">
      <c r="A6" s="53">
        <v>2</v>
      </c>
      <c r="B6" s="54" t="s">
        <v>234</v>
      </c>
      <c r="C6" s="54" t="s">
        <v>235</v>
      </c>
      <c r="D6" s="149">
        <f>'venituri functionare'!D14</f>
        <v>4714000</v>
      </c>
      <c r="E6" s="149">
        <f>'venituri functionare'!E14</f>
        <v>4173200.01</v>
      </c>
      <c r="F6" s="52">
        <f t="shared" si="0"/>
        <v>0.88527789775137877</v>
      </c>
    </row>
    <row r="7" spans="1:6" ht="47.25" x14ac:dyDescent="0.25">
      <c r="A7" s="53">
        <v>3</v>
      </c>
      <c r="B7" s="54" t="s">
        <v>236</v>
      </c>
      <c r="C7" s="54" t="s">
        <v>26</v>
      </c>
      <c r="D7" s="149">
        <f>'venituri functionare'!D15</f>
        <v>0</v>
      </c>
      <c r="E7" s="149">
        <f>'venituri functionare'!E15</f>
        <v>0</v>
      </c>
      <c r="F7" s="52" t="e">
        <f t="shared" si="0"/>
        <v>#DIV/0!</v>
      </c>
    </row>
    <row r="8" spans="1:6" ht="31.5" x14ac:dyDescent="0.25">
      <c r="A8" s="53">
        <v>4</v>
      </c>
      <c r="B8" s="54" t="s">
        <v>237</v>
      </c>
      <c r="C8" s="54" t="s">
        <v>28</v>
      </c>
      <c r="D8" s="149">
        <f>'venituri functionare'!D16</f>
        <v>470000</v>
      </c>
      <c r="E8" s="149">
        <f>'venituri functionare'!E16</f>
        <v>375295</v>
      </c>
      <c r="F8" s="52">
        <f t="shared" si="0"/>
        <v>0.79849999999999999</v>
      </c>
    </row>
    <row r="9" spans="1:6" ht="15.75" x14ac:dyDescent="0.25">
      <c r="A9" s="53">
        <v>5</v>
      </c>
      <c r="B9" s="54" t="s">
        <v>238</v>
      </c>
      <c r="C9" s="54" t="s">
        <v>34</v>
      </c>
      <c r="D9" s="149">
        <f>'venituri functionare'!D19</f>
        <v>133000</v>
      </c>
      <c r="E9" s="149">
        <f>'venituri functionare'!E19</f>
        <v>138269.82999999999</v>
      </c>
      <c r="F9" s="52">
        <f t="shared" si="0"/>
        <v>1.0396227819548871</v>
      </c>
    </row>
    <row r="10" spans="1:6" ht="31.5" x14ac:dyDescent="0.25">
      <c r="A10" s="53">
        <v>6</v>
      </c>
      <c r="B10" s="54" t="s">
        <v>239</v>
      </c>
      <c r="C10" s="54" t="s">
        <v>36</v>
      </c>
      <c r="D10" s="149">
        <f>'venituri functionare'!D20</f>
        <v>137000</v>
      </c>
      <c r="E10" s="149">
        <f>'venituri functionare'!E20</f>
        <v>174478.58</v>
      </c>
      <c r="F10" s="52">
        <f t="shared" si="0"/>
        <v>1.2735662773722627</v>
      </c>
    </row>
    <row r="11" spans="1:6" ht="31.5" x14ac:dyDescent="0.25">
      <c r="A11" s="53">
        <v>7</v>
      </c>
      <c r="B11" s="54" t="s">
        <v>240</v>
      </c>
      <c r="C11" s="54" t="s">
        <v>40</v>
      </c>
      <c r="D11" s="149">
        <f>'venituri functionare'!D22</f>
        <v>106000</v>
      </c>
      <c r="E11" s="149">
        <f>'venituri functionare'!E22</f>
        <v>105218.12</v>
      </c>
      <c r="F11" s="52">
        <f t="shared" si="0"/>
        <v>0.99262377358490561</v>
      </c>
    </row>
    <row r="12" spans="1:6" ht="31.5" x14ac:dyDescent="0.25">
      <c r="A12" s="53">
        <v>8</v>
      </c>
      <c r="B12" s="54" t="s">
        <v>241</v>
      </c>
      <c r="C12" s="54" t="s">
        <v>42</v>
      </c>
      <c r="D12" s="149">
        <f>'venituri functionare'!D23</f>
        <v>30000</v>
      </c>
      <c r="E12" s="149">
        <f>'venituri functionare'!E23</f>
        <v>64396</v>
      </c>
      <c r="F12" s="52">
        <f t="shared" si="0"/>
        <v>2.1465333333333332</v>
      </c>
    </row>
    <row r="13" spans="1:6" ht="15.75" x14ac:dyDescent="0.25">
      <c r="A13" s="53">
        <v>9</v>
      </c>
      <c r="B13" s="54" t="s">
        <v>242</v>
      </c>
      <c r="C13" s="54" t="s">
        <v>243</v>
      </c>
      <c r="D13" s="149">
        <f>'venituri functionare'!D24</f>
        <v>72000</v>
      </c>
      <c r="E13" s="149">
        <f>'venituri functionare'!E24</f>
        <v>81681.009999999995</v>
      </c>
      <c r="F13" s="52">
        <f t="shared" si="0"/>
        <v>1.1344584722222222</v>
      </c>
    </row>
    <row r="14" spans="1:6" ht="31.5" x14ac:dyDescent="0.25">
      <c r="A14" s="53">
        <v>10</v>
      </c>
      <c r="B14" s="54" t="s">
        <v>244</v>
      </c>
      <c r="C14" s="54" t="s">
        <v>245</v>
      </c>
      <c r="D14" s="149">
        <f>'venituri functionare'!D25</f>
        <v>14000</v>
      </c>
      <c r="E14" s="149">
        <f>'venituri functionare'!E25</f>
        <v>30351.83</v>
      </c>
      <c r="F14" s="52">
        <f t="shared" si="0"/>
        <v>2.1679878571428572</v>
      </c>
    </row>
    <row r="15" spans="1:6" ht="15.75" x14ac:dyDescent="0.25">
      <c r="A15" s="53">
        <v>11</v>
      </c>
      <c r="B15" s="54" t="s">
        <v>246</v>
      </c>
      <c r="C15" s="54" t="s">
        <v>247</v>
      </c>
      <c r="D15" s="149">
        <f>'venituri functionare'!D26</f>
        <v>23000</v>
      </c>
      <c r="E15" s="149">
        <f>'venituri functionare'!E26</f>
        <v>20390.53</v>
      </c>
      <c r="F15" s="52">
        <f t="shared" si="0"/>
        <v>0.88654478260869563</v>
      </c>
    </row>
    <row r="16" spans="1:6" ht="77.25" customHeight="1" x14ac:dyDescent="0.25">
      <c r="A16" s="53">
        <v>12</v>
      </c>
      <c r="B16" s="54" t="s">
        <v>248</v>
      </c>
      <c r="C16" s="54" t="s">
        <v>249</v>
      </c>
      <c r="D16" s="149">
        <f>'venituri functionare'!D29</f>
        <v>3079000</v>
      </c>
      <c r="E16" s="149">
        <f>'venituri functionare'!E29</f>
        <v>1572772.71</v>
      </c>
      <c r="F16" s="52">
        <f t="shared" si="0"/>
        <v>0.51080633647288076</v>
      </c>
    </row>
    <row r="17" spans="1:6" ht="47.25" x14ac:dyDescent="0.25">
      <c r="A17" s="53">
        <v>13</v>
      </c>
      <c r="B17" s="54" t="s">
        <v>250</v>
      </c>
      <c r="C17" s="54" t="s">
        <v>251</v>
      </c>
      <c r="D17" s="149">
        <f>'venituri functionare'!D30</f>
        <v>0</v>
      </c>
      <c r="E17" s="149">
        <f>'venituri functionare'!E30</f>
        <v>0</v>
      </c>
      <c r="F17" s="52" t="e">
        <f t="shared" si="0"/>
        <v>#DIV/0!</v>
      </c>
    </row>
    <row r="18" spans="1:6" ht="31.5" x14ac:dyDescent="0.25">
      <c r="A18" s="53">
        <v>14</v>
      </c>
      <c r="B18" s="54" t="s">
        <v>252</v>
      </c>
      <c r="C18" s="54" t="s">
        <v>60</v>
      </c>
      <c r="D18" s="149">
        <f>'venituri functionare'!D33</f>
        <v>276000</v>
      </c>
      <c r="E18" s="149">
        <f>'venituri functionare'!E33</f>
        <v>279340.40000000002</v>
      </c>
      <c r="F18" s="52">
        <f t="shared" si="0"/>
        <v>1.0121028985507248</v>
      </c>
    </row>
    <row r="19" spans="1:6" ht="31.5" x14ac:dyDescent="0.25">
      <c r="A19" s="53">
        <v>15</v>
      </c>
      <c r="B19" s="54" t="s">
        <v>253</v>
      </c>
      <c r="C19" s="54" t="s">
        <v>62</v>
      </c>
      <c r="D19" s="149">
        <f>'venituri functionare'!D34</f>
        <v>51000</v>
      </c>
      <c r="E19" s="149">
        <f>'venituri functionare'!E34</f>
        <v>39511</v>
      </c>
      <c r="F19" s="52">
        <f t="shared" si="0"/>
        <v>0.77472549019607839</v>
      </c>
    </row>
    <row r="20" spans="1:6" ht="31.5" x14ac:dyDescent="0.25">
      <c r="A20" s="53">
        <v>16</v>
      </c>
      <c r="B20" s="54" t="s">
        <v>254</v>
      </c>
      <c r="C20" s="54" t="s">
        <v>64</v>
      </c>
      <c r="D20" s="149">
        <f>'venituri functionare'!D35</f>
        <v>1000</v>
      </c>
      <c r="E20" s="149">
        <f>'venituri functionare'!E35</f>
        <v>192.5</v>
      </c>
      <c r="F20" s="52">
        <f t="shared" si="0"/>
        <v>0.1925</v>
      </c>
    </row>
    <row r="21" spans="1:6" ht="47.25" x14ac:dyDescent="0.25">
      <c r="A21" s="53">
        <v>17</v>
      </c>
      <c r="B21" s="54" t="s">
        <v>255</v>
      </c>
      <c r="C21" s="54" t="s">
        <v>256</v>
      </c>
      <c r="D21" s="149">
        <f>'venituri functionare'!D36</f>
        <v>4000</v>
      </c>
      <c r="E21" s="149">
        <f>'venituri functionare'!E36</f>
        <v>2677</v>
      </c>
      <c r="F21" s="52">
        <f t="shared" si="0"/>
        <v>0.66925000000000001</v>
      </c>
    </row>
    <row r="22" spans="1:6" ht="15.75" x14ac:dyDescent="0.25">
      <c r="A22" s="53">
        <v>18</v>
      </c>
      <c r="B22" s="54" t="s">
        <v>257</v>
      </c>
      <c r="C22" s="54" t="s">
        <v>70</v>
      </c>
      <c r="D22" s="149">
        <f>'venituri functionare'!D38</f>
        <v>3000</v>
      </c>
      <c r="E22" s="149">
        <f>'venituri functionare'!E38</f>
        <v>1586</v>
      </c>
      <c r="F22" s="52">
        <f t="shared" si="0"/>
        <v>0.52866666666666662</v>
      </c>
    </row>
    <row r="23" spans="1:6" ht="31.5" x14ac:dyDescent="0.25">
      <c r="A23" s="53">
        <v>19</v>
      </c>
      <c r="B23" s="54" t="s">
        <v>258</v>
      </c>
      <c r="C23" s="54" t="s">
        <v>259</v>
      </c>
      <c r="D23" s="149">
        <f>'venituri functionare'!D42</f>
        <v>119000</v>
      </c>
      <c r="E23" s="149">
        <f>'venituri functionare'!E42</f>
        <v>43151.1</v>
      </c>
      <c r="F23" s="52">
        <f t="shared" si="0"/>
        <v>0.36261428571428572</v>
      </c>
    </row>
    <row r="24" spans="1:6" ht="15.75" x14ac:dyDescent="0.25">
      <c r="A24" s="53">
        <v>20</v>
      </c>
      <c r="B24" s="54" t="s">
        <v>260</v>
      </c>
      <c r="C24" s="54" t="s">
        <v>85</v>
      </c>
      <c r="D24" s="149">
        <f>'venituri functionare'!D45</f>
        <v>3000</v>
      </c>
      <c r="E24" s="149">
        <f>'venituri functionare'!E45</f>
        <v>53582</v>
      </c>
      <c r="F24" s="52">
        <f t="shared" si="0"/>
        <v>17.860666666666667</v>
      </c>
    </row>
    <row r="25" spans="1:6" ht="31.5" x14ac:dyDescent="0.25">
      <c r="A25" s="53">
        <v>21</v>
      </c>
      <c r="B25" s="54" t="s">
        <v>261</v>
      </c>
      <c r="C25" s="54" t="s">
        <v>262</v>
      </c>
      <c r="D25" s="149">
        <f>'venituri functionare'!D46</f>
        <v>1000</v>
      </c>
      <c r="E25" s="149">
        <f>'venituri functionare'!E46</f>
        <v>1707.07</v>
      </c>
      <c r="F25" s="52">
        <f t="shared" si="0"/>
        <v>1.7070699999999999</v>
      </c>
    </row>
    <row r="26" spans="1:6" ht="15.75" x14ac:dyDescent="0.25">
      <c r="A26" s="53">
        <v>22</v>
      </c>
      <c r="B26" s="54" t="s">
        <v>263</v>
      </c>
      <c r="C26" s="54" t="s">
        <v>90</v>
      </c>
      <c r="D26" s="149">
        <f>'venituri functionare'!D48</f>
        <v>8000</v>
      </c>
      <c r="E26" s="149">
        <f>'venituri functionare'!E48</f>
        <v>9303.7000000000007</v>
      </c>
      <c r="F26" s="52">
        <f t="shared" si="0"/>
        <v>1.1629625000000001</v>
      </c>
    </row>
    <row r="27" spans="1:6" ht="47.25" x14ac:dyDescent="0.25">
      <c r="A27" s="53">
        <v>23</v>
      </c>
      <c r="B27" s="54" t="s">
        <v>264</v>
      </c>
      <c r="C27" s="54" t="s">
        <v>265</v>
      </c>
      <c r="D27" s="149">
        <f>'venituri functionare'!D51</f>
        <v>127000</v>
      </c>
      <c r="E27" s="149">
        <f>'venituri functionare'!E51</f>
        <v>124318.69</v>
      </c>
      <c r="F27" s="52">
        <f t="shared" si="0"/>
        <v>0.97888732283464563</v>
      </c>
    </row>
    <row r="28" spans="1:6" ht="15.75" x14ac:dyDescent="0.25">
      <c r="A28" s="53">
        <v>24</v>
      </c>
      <c r="B28" s="54" t="s">
        <v>266</v>
      </c>
      <c r="C28" s="54" t="s">
        <v>97</v>
      </c>
      <c r="D28" s="149">
        <f>'venituri functionare'!D52</f>
        <v>52000</v>
      </c>
      <c r="E28" s="149">
        <f>'venituri functionare'!E52</f>
        <v>25747.91</v>
      </c>
      <c r="F28" s="52">
        <f t="shared" si="0"/>
        <v>0.4951521153846154</v>
      </c>
    </row>
    <row r="29" spans="1:6" ht="15.75" x14ac:dyDescent="0.25">
      <c r="A29" s="53">
        <v>25</v>
      </c>
      <c r="B29" s="54">
        <v>360600</v>
      </c>
      <c r="C29" s="54" t="s">
        <v>100</v>
      </c>
      <c r="D29" s="149">
        <f>'venituri functionare'!D54</f>
        <v>34000</v>
      </c>
      <c r="E29" s="149">
        <f>'venituri functionare'!E54</f>
        <v>66045.279999999999</v>
      </c>
      <c r="F29" s="52">
        <f t="shared" si="0"/>
        <v>1.9425082352941176</v>
      </c>
    </row>
    <row r="30" spans="1:6" ht="15.75" x14ac:dyDescent="0.25">
      <c r="A30" s="53">
        <v>26</v>
      </c>
      <c r="B30" s="54" t="s">
        <v>267</v>
      </c>
      <c r="C30" s="54" t="s">
        <v>102</v>
      </c>
      <c r="D30" s="149">
        <f>'venituri functionare'!D55</f>
        <v>40000</v>
      </c>
      <c r="E30" s="149">
        <f>'venituri functionare'!E55</f>
        <v>24713</v>
      </c>
      <c r="F30" s="52">
        <f t="shared" si="0"/>
        <v>0.61782499999999996</v>
      </c>
    </row>
    <row r="31" spans="1:6" ht="47.25" x14ac:dyDescent="0.25">
      <c r="A31" s="53">
        <v>27</v>
      </c>
      <c r="B31" s="55">
        <v>370203</v>
      </c>
      <c r="C31" s="56" t="s">
        <v>106</v>
      </c>
      <c r="D31" s="183">
        <f>'venituri functionare'!D57</f>
        <v>-470000</v>
      </c>
      <c r="E31" s="183">
        <f>'venituri functionare'!E57</f>
        <v>0</v>
      </c>
      <c r="F31" s="52">
        <f t="shared" si="0"/>
        <v>0</v>
      </c>
    </row>
    <row r="32" spans="1:6" ht="17.25" customHeight="1" x14ac:dyDescent="0.25">
      <c r="A32" s="53">
        <v>28</v>
      </c>
      <c r="B32" s="55">
        <v>370204</v>
      </c>
      <c r="C32" s="56" t="s">
        <v>172</v>
      </c>
      <c r="D32" s="183">
        <f>'venituri dezvoltare'!D8</f>
        <v>470000</v>
      </c>
      <c r="E32" s="150">
        <v>0</v>
      </c>
      <c r="F32" s="52">
        <f t="shared" si="0"/>
        <v>0</v>
      </c>
    </row>
    <row r="33" spans="1:6" ht="31.5" x14ac:dyDescent="0.25">
      <c r="A33" s="53">
        <v>29</v>
      </c>
      <c r="B33" s="54" t="s">
        <v>268</v>
      </c>
      <c r="C33" s="51" t="s">
        <v>177</v>
      </c>
      <c r="D33" s="17">
        <v>0</v>
      </c>
      <c r="E33" s="57">
        <f>'venituri dezvoltare'!E11</f>
        <v>15397</v>
      </c>
      <c r="F33" s="52" t="e">
        <f t="shared" si="0"/>
        <v>#DIV/0!</v>
      </c>
    </row>
    <row r="34" spans="1:6" ht="47.25" x14ac:dyDescent="0.25">
      <c r="A34" s="53">
        <v>30</v>
      </c>
      <c r="B34" s="54" t="s">
        <v>269</v>
      </c>
      <c r="C34" s="54" t="s">
        <v>270</v>
      </c>
      <c r="D34" s="149">
        <v>0</v>
      </c>
      <c r="E34" s="150">
        <f>'venituri functionare'!E58</f>
        <v>200000</v>
      </c>
      <c r="F34" s="52" t="e">
        <f t="shared" si="0"/>
        <v>#DIV/0!</v>
      </c>
    </row>
    <row r="35" spans="1:6" ht="47.25" x14ac:dyDescent="0.25">
      <c r="A35" s="53">
        <v>31</v>
      </c>
      <c r="B35" s="54" t="s">
        <v>271</v>
      </c>
      <c r="C35" s="54" t="s">
        <v>181</v>
      </c>
      <c r="D35" s="149">
        <v>0</v>
      </c>
      <c r="E35" s="57">
        <f>'venituri dezvoltare'!E13</f>
        <v>5698974.3300000001</v>
      </c>
      <c r="F35" s="52" t="e">
        <f t="shared" si="0"/>
        <v>#DIV/0!</v>
      </c>
    </row>
    <row r="36" spans="1:6" ht="47.25" x14ac:dyDescent="0.25">
      <c r="A36" s="53">
        <v>32</v>
      </c>
      <c r="B36" s="54" t="s">
        <v>272</v>
      </c>
      <c r="C36" s="54" t="s">
        <v>112</v>
      </c>
      <c r="D36" s="149">
        <f>'venituri functionare'!D60</f>
        <v>137900</v>
      </c>
      <c r="E36" s="148">
        <f>'venituri functionare'!E60</f>
        <v>143372</v>
      </c>
      <c r="F36" s="52">
        <f t="shared" si="0"/>
        <v>1.0396809282088471</v>
      </c>
    </row>
    <row r="37" spans="1:6" ht="31.5" x14ac:dyDescent="0.25">
      <c r="A37" s="53">
        <v>33</v>
      </c>
      <c r="B37" s="54" t="s">
        <v>273</v>
      </c>
      <c r="C37" s="54" t="s">
        <v>274</v>
      </c>
      <c r="D37" s="149">
        <f>'venituri functionare'!D61</f>
        <v>49400</v>
      </c>
      <c r="E37" s="149">
        <f>'venituri functionare'!E61</f>
        <v>49439</v>
      </c>
      <c r="F37" s="52">
        <f t="shared" si="0"/>
        <v>1.0007894736842105</v>
      </c>
    </row>
    <row r="38" spans="1:6" ht="15.75" x14ac:dyDescent="0.25">
      <c r="A38" s="53">
        <v>34</v>
      </c>
      <c r="B38" s="54">
        <v>428901</v>
      </c>
      <c r="C38" s="158" t="s">
        <v>416</v>
      </c>
      <c r="D38" s="17">
        <f>'venituri dezvoltare'!D16</f>
        <v>85000</v>
      </c>
      <c r="E38" s="17">
        <f>'venituri dezvoltare'!E16</f>
        <v>85000</v>
      </c>
      <c r="F38" s="52">
        <f t="shared" si="0"/>
        <v>1</v>
      </c>
    </row>
    <row r="39" spans="1:6" ht="16.5" thickBot="1" x14ac:dyDescent="0.3">
      <c r="A39" s="184">
        <v>35</v>
      </c>
      <c r="B39" s="76">
        <v>428903</v>
      </c>
      <c r="C39" s="185" t="s">
        <v>415</v>
      </c>
      <c r="D39" s="186">
        <f>'venituri dezvoltare'!D17</f>
        <v>11400</v>
      </c>
      <c r="E39" s="186">
        <f>'venituri dezvoltare'!E17</f>
        <v>11400</v>
      </c>
      <c r="F39" s="187">
        <f t="shared" si="0"/>
        <v>1</v>
      </c>
    </row>
    <row r="40" spans="1:6" ht="16.5" thickBot="1" x14ac:dyDescent="0.3">
      <c r="A40" s="188"/>
      <c r="B40" s="189" t="s">
        <v>125</v>
      </c>
      <c r="C40" s="72"/>
      <c r="D40" s="190">
        <f>SUM(D5:D39)</f>
        <v>9782700</v>
      </c>
      <c r="E40" s="191">
        <f>SUM(E5:E39)</f>
        <v>13621733.600000001</v>
      </c>
      <c r="F40" s="192">
        <f>E40/D40</f>
        <v>1.3924308830895358</v>
      </c>
    </row>
    <row r="43" spans="1:6" s="1" customFormat="1" ht="15.75" x14ac:dyDescent="0.25">
      <c r="B43" s="2" t="s">
        <v>116</v>
      </c>
      <c r="E43" s="29" t="s">
        <v>117</v>
      </c>
    </row>
    <row r="44" spans="1:6" s="1" customFormat="1" ht="15.75" x14ac:dyDescent="0.25">
      <c r="E44" s="2" t="s">
        <v>118</v>
      </c>
    </row>
    <row r="45" spans="1:6" s="1" customFormat="1" ht="15.75" x14ac:dyDescent="0.25">
      <c r="B45" s="30" t="s">
        <v>119</v>
      </c>
      <c r="E45" s="1" t="s">
        <v>120</v>
      </c>
    </row>
  </sheetData>
  <pageMargins left="0.7" right="0.7" top="0.75" bottom="0.75" header="0.511811023622047" footer="0.511811023622047"/>
  <pageSetup paperSize="9" scale="82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36"/>
  <sheetViews>
    <sheetView tabSelected="1" view="pageBreakPreview" zoomScale="60" zoomScaleNormal="80" workbookViewId="0">
      <selection activeCell="O124" sqref="O124"/>
    </sheetView>
  </sheetViews>
  <sheetFormatPr defaultColWidth="8.42578125" defaultRowHeight="15" x14ac:dyDescent="0.25"/>
  <cols>
    <col min="1" max="1" width="6.140625" customWidth="1"/>
    <col min="2" max="2" width="11" customWidth="1"/>
    <col min="3" max="3" width="20.42578125" customWidth="1"/>
    <col min="4" max="4" width="32.5703125" customWidth="1"/>
    <col min="5" max="5" width="20" customWidth="1"/>
    <col min="6" max="6" width="16.42578125" customWidth="1"/>
    <col min="7" max="7" width="12.42578125" customWidth="1"/>
    <col min="8" max="8" width="10.28515625" bestFit="1" customWidth="1"/>
  </cols>
  <sheetData>
    <row r="1" spans="1:7" ht="15.75" x14ac:dyDescent="0.25">
      <c r="A1" s="1"/>
      <c r="B1" s="1"/>
      <c r="C1" s="1"/>
      <c r="D1" s="1"/>
      <c r="E1" s="1"/>
      <c r="F1" s="1"/>
      <c r="G1" s="2" t="s">
        <v>275</v>
      </c>
    </row>
    <row r="2" spans="1:7" ht="15.75" x14ac:dyDescent="0.25">
      <c r="A2" s="1"/>
      <c r="B2" s="1"/>
      <c r="C2" s="1"/>
      <c r="D2" s="47" t="s">
        <v>423</v>
      </c>
      <c r="E2" s="1"/>
      <c r="F2" s="1"/>
      <c r="G2" s="2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s="59" customFormat="1" ht="47.25" x14ac:dyDescent="0.25">
      <c r="A4" s="48" t="s">
        <v>2</v>
      </c>
      <c r="B4" s="58" t="s">
        <v>229</v>
      </c>
      <c r="C4" s="58"/>
      <c r="D4" s="49" t="s">
        <v>230</v>
      </c>
      <c r="E4" s="48" t="s">
        <v>231</v>
      </c>
      <c r="F4" s="49" t="s">
        <v>232</v>
      </c>
      <c r="G4" s="49" t="s">
        <v>7</v>
      </c>
    </row>
    <row r="5" spans="1:7" ht="15.75" x14ac:dyDescent="0.25">
      <c r="A5" s="60">
        <v>1</v>
      </c>
      <c r="B5" s="51" t="s">
        <v>276</v>
      </c>
      <c r="C5" s="51" t="s">
        <v>277</v>
      </c>
      <c r="D5" s="51" t="s">
        <v>278</v>
      </c>
      <c r="E5" s="201">
        <v>1977000</v>
      </c>
      <c r="F5" s="202">
        <v>1975730</v>
      </c>
      <c r="G5" s="61">
        <f t="shared" ref="G5:G37" si="0">F5/E5</f>
        <v>0.99935761254425903</v>
      </c>
    </row>
    <row r="6" spans="1:7" ht="31.5" x14ac:dyDescent="0.25">
      <c r="A6" s="55">
        <v>2</v>
      </c>
      <c r="B6" s="54" t="s">
        <v>276</v>
      </c>
      <c r="C6" s="54" t="s">
        <v>279</v>
      </c>
      <c r="D6" s="54" t="s">
        <v>280</v>
      </c>
      <c r="E6" s="203">
        <v>146500</v>
      </c>
      <c r="F6" s="204">
        <v>146440</v>
      </c>
      <c r="G6" s="61">
        <f t="shared" si="0"/>
        <v>0.9995904436860068</v>
      </c>
    </row>
    <row r="7" spans="1:7" ht="15.75" x14ac:dyDescent="0.25">
      <c r="A7" s="60">
        <v>3</v>
      </c>
      <c r="B7" s="54" t="s">
        <v>276</v>
      </c>
      <c r="C7" s="54" t="s">
        <v>281</v>
      </c>
      <c r="D7" s="54" t="s">
        <v>282</v>
      </c>
      <c r="E7" s="203">
        <v>57500</v>
      </c>
      <c r="F7" s="204">
        <v>56442</v>
      </c>
      <c r="G7" s="61">
        <f t="shared" si="0"/>
        <v>0.98160000000000003</v>
      </c>
    </row>
    <row r="8" spans="1:7" ht="15.75" x14ac:dyDescent="0.25">
      <c r="A8" s="55">
        <v>4</v>
      </c>
      <c r="B8" s="54">
        <v>510103</v>
      </c>
      <c r="C8" s="54">
        <v>100206</v>
      </c>
      <c r="D8" s="54" t="s">
        <v>283</v>
      </c>
      <c r="E8" s="203">
        <v>50000</v>
      </c>
      <c r="F8" s="204">
        <v>38800</v>
      </c>
      <c r="G8" s="61">
        <f t="shared" si="0"/>
        <v>0.77600000000000002</v>
      </c>
    </row>
    <row r="9" spans="1:7" ht="31.5" x14ac:dyDescent="0.25">
      <c r="A9" s="60">
        <v>5</v>
      </c>
      <c r="B9" s="54" t="s">
        <v>276</v>
      </c>
      <c r="C9" s="54" t="s">
        <v>284</v>
      </c>
      <c r="D9" s="54" t="s">
        <v>285</v>
      </c>
      <c r="E9" s="203">
        <v>50000</v>
      </c>
      <c r="F9" s="204">
        <v>48826</v>
      </c>
      <c r="G9" s="61">
        <f t="shared" si="0"/>
        <v>0.97652000000000005</v>
      </c>
    </row>
    <row r="10" spans="1:7" ht="15.75" x14ac:dyDescent="0.25">
      <c r="A10" s="55">
        <v>6</v>
      </c>
      <c r="B10" s="54" t="s">
        <v>276</v>
      </c>
      <c r="C10" s="54" t="s">
        <v>286</v>
      </c>
      <c r="D10" s="54" t="s">
        <v>287</v>
      </c>
      <c r="E10" s="203">
        <v>30000</v>
      </c>
      <c r="F10" s="204">
        <v>20534.79</v>
      </c>
      <c r="G10" s="61">
        <f t="shared" si="0"/>
        <v>0.68449300000000002</v>
      </c>
    </row>
    <row r="11" spans="1:7" ht="15.75" x14ac:dyDescent="0.25">
      <c r="A11" s="60">
        <v>7</v>
      </c>
      <c r="B11" s="54" t="s">
        <v>276</v>
      </c>
      <c r="C11" s="54" t="s">
        <v>288</v>
      </c>
      <c r="D11" s="54" t="s">
        <v>289</v>
      </c>
      <c r="E11" s="203">
        <v>12000</v>
      </c>
      <c r="F11" s="204">
        <v>5295.3</v>
      </c>
      <c r="G11" s="61">
        <f t="shared" si="0"/>
        <v>0.44127500000000003</v>
      </c>
    </row>
    <row r="12" spans="1:7" ht="15.75" x14ac:dyDescent="0.25">
      <c r="A12" s="55">
        <v>8</v>
      </c>
      <c r="B12" s="54" t="s">
        <v>276</v>
      </c>
      <c r="C12" s="54" t="s">
        <v>290</v>
      </c>
      <c r="D12" s="54" t="s">
        <v>291</v>
      </c>
      <c r="E12" s="203">
        <v>90000</v>
      </c>
      <c r="F12" s="204">
        <v>63771.15</v>
      </c>
      <c r="G12" s="61">
        <f t="shared" si="0"/>
        <v>0.70856833333333336</v>
      </c>
    </row>
    <row r="13" spans="1:7" ht="15.75" x14ac:dyDescent="0.25">
      <c r="A13" s="60">
        <v>9</v>
      </c>
      <c r="B13" s="54" t="s">
        <v>276</v>
      </c>
      <c r="C13" s="54">
        <v>200104</v>
      </c>
      <c r="D13" s="54" t="s">
        <v>292</v>
      </c>
      <c r="E13" s="203">
        <v>3000</v>
      </c>
      <c r="F13" s="204">
        <v>1343.35</v>
      </c>
      <c r="G13" s="61">
        <f t="shared" si="0"/>
        <v>0.44778333333333331</v>
      </c>
    </row>
    <row r="14" spans="1:7" ht="15.75" x14ac:dyDescent="0.25">
      <c r="A14" s="55">
        <v>10</v>
      </c>
      <c r="B14" s="54" t="s">
        <v>276</v>
      </c>
      <c r="C14" s="54" t="s">
        <v>293</v>
      </c>
      <c r="D14" s="54" t="s">
        <v>294</v>
      </c>
      <c r="E14" s="203">
        <v>60000</v>
      </c>
      <c r="F14" s="204">
        <v>21626.2</v>
      </c>
      <c r="G14" s="61">
        <f t="shared" si="0"/>
        <v>0.36043666666666668</v>
      </c>
    </row>
    <row r="15" spans="1:7" ht="15.75" x14ac:dyDescent="0.25">
      <c r="A15" s="60">
        <v>11</v>
      </c>
      <c r="B15" s="54" t="s">
        <v>276</v>
      </c>
      <c r="C15" s="54">
        <v>200106</v>
      </c>
      <c r="D15" s="54" t="s">
        <v>295</v>
      </c>
      <c r="E15" s="203">
        <v>8000</v>
      </c>
      <c r="F15" s="204">
        <v>1683.78</v>
      </c>
      <c r="G15" s="61">
        <f t="shared" si="0"/>
        <v>0.21047250000000001</v>
      </c>
    </row>
    <row r="16" spans="1:7" ht="15.75" x14ac:dyDescent="0.25">
      <c r="A16" s="55">
        <v>12</v>
      </c>
      <c r="B16" s="54">
        <v>510103</v>
      </c>
      <c r="C16" s="54">
        <v>200107</v>
      </c>
      <c r="D16" s="54" t="s">
        <v>296</v>
      </c>
      <c r="E16" s="203">
        <v>24000</v>
      </c>
      <c r="F16" s="204">
        <v>0</v>
      </c>
      <c r="G16" s="61">
        <f t="shared" si="0"/>
        <v>0</v>
      </c>
    </row>
    <row r="17" spans="1:7" ht="31.5" x14ac:dyDescent="0.25">
      <c r="A17" s="60">
        <v>13</v>
      </c>
      <c r="B17" s="54" t="s">
        <v>276</v>
      </c>
      <c r="C17" s="54" t="s">
        <v>297</v>
      </c>
      <c r="D17" s="54" t="s">
        <v>298</v>
      </c>
      <c r="E17" s="203">
        <v>55000</v>
      </c>
      <c r="F17" s="204">
        <v>38890.32</v>
      </c>
      <c r="G17" s="61">
        <f t="shared" si="0"/>
        <v>0.70709672727272732</v>
      </c>
    </row>
    <row r="18" spans="1:7" ht="31.5" x14ac:dyDescent="0.25">
      <c r="A18" s="55">
        <v>14</v>
      </c>
      <c r="B18" s="54" t="s">
        <v>276</v>
      </c>
      <c r="C18" s="54" t="s">
        <v>299</v>
      </c>
      <c r="D18" s="54" t="s">
        <v>300</v>
      </c>
      <c r="E18" s="203">
        <v>200000</v>
      </c>
      <c r="F18" s="204">
        <v>178681.75</v>
      </c>
      <c r="G18" s="61">
        <f t="shared" si="0"/>
        <v>0.89340874999999997</v>
      </c>
    </row>
    <row r="19" spans="1:7" ht="31.5" x14ac:dyDescent="0.25">
      <c r="A19" s="60">
        <v>15</v>
      </c>
      <c r="B19" s="54" t="s">
        <v>276</v>
      </c>
      <c r="C19" s="54" t="s">
        <v>301</v>
      </c>
      <c r="D19" s="54" t="s">
        <v>302</v>
      </c>
      <c r="E19" s="203">
        <v>150000</v>
      </c>
      <c r="F19" s="204">
        <v>142726.31</v>
      </c>
      <c r="G19" s="61">
        <f t="shared" si="0"/>
        <v>0.9515087333333333</v>
      </c>
    </row>
    <row r="20" spans="1:7" ht="15.75" x14ac:dyDescent="0.25">
      <c r="A20" s="55">
        <v>16</v>
      </c>
      <c r="B20" s="54">
        <v>510103</v>
      </c>
      <c r="C20" s="54">
        <v>200200</v>
      </c>
      <c r="D20" s="54" t="s">
        <v>303</v>
      </c>
      <c r="E20" s="203">
        <v>30000</v>
      </c>
      <c r="F20" s="204">
        <v>8170.32</v>
      </c>
      <c r="G20" s="61">
        <f t="shared" si="0"/>
        <v>0.27234399999999997</v>
      </c>
    </row>
    <row r="21" spans="1:7" ht="15.75" x14ac:dyDescent="0.25">
      <c r="A21" s="60">
        <v>17</v>
      </c>
      <c r="B21" s="54" t="s">
        <v>276</v>
      </c>
      <c r="C21" s="54" t="s">
        <v>304</v>
      </c>
      <c r="D21" s="54" t="s">
        <v>305</v>
      </c>
      <c r="E21" s="203">
        <v>35000</v>
      </c>
      <c r="F21" s="204">
        <v>16018</v>
      </c>
      <c r="G21" s="61">
        <f t="shared" si="0"/>
        <v>0.45765714285714287</v>
      </c>
    </row>
    <row r="22" spans="1:7" ht="15.75" x14ac:dyDescent="0.25">
      <c r="A22" s="55">
        <v>18</v>
      </c>
      <c r="B22" s="54">
        <v>510103</v>
      </c>
      <c r="C22" s="54">
        <v>200601</v>
      </c>
      <c r="D22" s="54" t="s">
        <v>306</v>
      </c>
      <c r="E22" s="203">
        <v>6000</v>
      </c>
      <c r="F22" s="204">
        <v>0</v>
      </c>
      <c r="G22" s="61">
        <f t="shared" si="0"/>
        <v>0</v>
      </c>
    </row>
    <row r="23" spans="1:7" ht="15.75" x14ac:dyDescent="0.25">
      <c r="A23" s="60">
        <v>19</v>
      </c>
      <c r="B23" s="54">
        <v>510103</v>
      </c>
      <c r="C23" s="54">
        <v>2013</v>
      </c>
      <c r="D23" s="54" t="s">
        <v>307</v>
      </c>
      <c r="E23" s="203">
        <v>25000</v>
      </c>
      <c r="F23" s="204">
        <v>650</v>
      </c>
      <c r="G23" s="61">
        <f t="shared" si="0"/>
        <v>2.5999999999999999E-2</v>
      </c>
    </row>
    <row r="24" spans="1:7" ht="15.75" x14ac:dyDescent="0.25">
      <c r="A24" s="55">
        <v>20</v>
      </c>
      <c r="B24" s="54" t="s">
        <v>276</v>
      </c>
      <c r="C24" s="54" t="s">
        <v>308</v>
      </c>
      <c r="D24" s="54" t="s">
        <v>309</v>
      </c>
      <c r="E24" s="203">
        <v>45000</v>
      </c>
      <c r="F24" s="204">
        <v>18247.7</v>
      </c>
      <c r="G24" s="61">
        <f t="shared" si="0"/>
        <v>0.40550444444444445</v>
      </c>
    </row>
    <row r="25" spans="1:7" ht="15.75" x14ac:dyDescent="0.25">
      <c r="A25" s="60">
        <v>21</v>
      </c>
      <c r="B25" s="54">
        <v>510103</v>
      </c>
      <c r="C25" s="54">
        <v>203002</v>
      </c>
      <c r="D25" s="54" t="s">
        <v>310</v>
      </c>
      <c r="E25" s="203">
        <v>30000</v>
      </c>
      <c r="F25" s="204">
        <v>8768</v>
      </c>
      <c r="G25" s="61">
        <f t="shared" si="0"/>
        <v>0.29226666666666667</v>
      </c>
    </row>
    <row r="26" spans="1:7" ht="15.75" x14ac:dyDescent="0.25">
      <c r="A26" s="55">
        <v>22</v>
      </c>
      <c r="B26" s="54" t="s">
        <v>276</v>
      </c>
      <c r="C26" s="54" t="s">
        <v>311</v>
      </c>
      <c r="D26" s="54" t="s">
        <v>312</v>
      </c>
      <c r="E26" s="203">
        <v>319000</v>
      </c>
      <c r="F26" s="204">
        <v>225582.1</v>
      </c>
      <c r="G26" s="61">
        <f t="shared" si="0"/>
        <v>0.70715391849529785</v>
      </c>
    </row>
    <row r="27" spans="1:7" ht="15.75" x14ac:dyDescent="0.25">
      <c r="A27" s="60">
        <v>23</v>
      </c>
      <c r="B27" s="54">
        <v>510103</v>
      </c>
      <c r="C27" s="54">
        <v>591100</v>
      </c>
      <c r="D27" s="54" t="s">
        <v>160</v>
      </c>
      <c r="E27" s="203">
        <v>35000</v>
      </c>
      <c r="F27" s="204">
        <v>0</v>
      </c>
      <c r="G27" s="61">
        <f t="shared" si="0"/>
        <v>0</v>
      </c>
    </row>
    <row r="28" spans="1:7" ht="15.75" x14ac:dyDescent="0.25">
      <c r="A28" s="60">
        <v>24</v>
      </c>
      <c r="B28" s="54">
        <v>510103</v>
      </c>
      <c r="C28" s="54">
        <v>710101</v>
      </c>
      <c r="D28" s="54" t="s">
        <v>188</v>
      </c>
      <c r="E28" s="62">
        <v>150000</v>
      </c>
      <c r="F28" s="63">
        <v>0</v>
      </c>
      <c r="G28" s="61">
        <f t="shared" si="0"/>
        <v>0</v>
      </c>
    </row>
    <row r="29" spans="1:7" ht="31.5" x14ac:dyDescent="0.25">
      <c r="A29" s="55">
        <v>25</v>
      </c>
      <c r="B29" s="54">
        <v>510103</v>
      </c>
      <c r="C29" s="54">
        <v>710102</v>
      </c>
      <c r="D29" s="54" t="s">
        <v>190</v>
      </c>
      <c r="E29" s="62">
        <v>0</v>
      </c>
      <c r="F29" s="63">
        <v>0</v>
      </c>
      <c r="G29" s="61" t="e">
        <f t="shared" si="0"/>
        <v>#DIV/0!</v>
      </c>
    </row>
    <row r="30" spans="1:7" ht="31.5" x14ac:dyDescent="0.25">
      <c r="A30" s="60">
        <v>26</v>
      </c>
      <c r="B30" s="54">
        <v>510103</v>
      </c>
      <c r="C30" s="54">
        <v>710103</v>
      </c>
      <c r="D30" s="54" t="s">
        <v>313</v>
      </c>
      <c r="E30" s="62">
        <v>0</v>
      </c>
      <c r="F30" s="63">
        <v>0</v>
      </c>
      <c r="G30" s="61" t="e">
        <f t="shared" si="0"/>
        <v>#DIV/0!</v>
      </c>
    </row>
    <row r="31" spans="1:7" ht="15.75" x14ac:dyDescent="0.25">
      <c r="A31" s="55">
        <v>27</v>
      </c>
      <c r="B31" s="54">
        <v>510103</v>
      </c>
      <c r="C31" s="54">
        <v>710130</v>
      </c>
      <c r="D31" s="54" t="s">
        <v>194</v>
      </c>
      <c r="E31" s="62">
        <v>50000</v>
      </c>
      <c r="F31" s="63">
        <v>2031.03</v>
      </c>
      <c r="G31" s="61">
        <f t="shared" si="0"/>
        <v>4.06206E-2</v>
      </c>
    </row>
    <row r="32" spans="1:7" ht="32.25" thickBot="1" x14ac:dyDescent="0.3">
      <c r="A32" s="60">
        <v>28</v>
      </c>
      <c r="B32" s="221">
        <v>510103</v>
      </c>
      <c r="C32" s="221">
        <v>850101</v>
      </c>
      <c r="D32" s="221" t="s">
        <v>131</v>
      </c>
      <c r="E32" s="222">
        <v>0</v>
      </c>
      <c r="F32" s="234">
        <v>-4806.55</v>
      </c>
      <c r="G32" s="224" t="e">
        <f t="shared" si="0"/>
        <v>#DIV/0!</v>
      </c>
    </row>
    <row r="33" spans="1:10" ht="16.5" thickTop="1" x14ac:dyDescent="0.25">
      <c r="A33" s="55">
        <v>29</v>
      </c>
      <c r="B33" s="51">
        <v>615000</v>
      </c>
      <c r="C33" s="51">
        <v>200105</v>
      </c>
      <c r="D33" s="51" t="s">
        <v>294</v>
      </c>
      <c r="E33" s="201">
        <v>3000</v>
      </c>
      <c r="F33" s="202">
        <v>1517.11</v>
      </c>
      <c r="G33" s="61">
        <f t="shared" si="0"/>
        <v>0.50570333333333328</v>
      </c>
    </row>
    <row r="34" spans="1:10" ht="15.75" x14ac:dyDescent="0.25">
      <c r="A34" s="60">
        <v>30</v>
      </c>
      <c r="B34" s="54">
        <v>615000</v>
      </c>
      <c r="C34" s="54">
        <v>200106</v>
      </c>
      <c r="D34" s="54" t="s">
        <v>295</v>
      </c>
      <c r="E34" s="203">
        <v>6000</v>
      </c>
      <c r="F34" s="204">
        <v>0</v>
      </c>
      <c r="G34" s="61">
        <f t="shared" si="0"/>
        <v>0</v>
      </c>
    </row>
    <row r="35" spans="1:10" ht="31.5" x14ac:dyDescent="0.25">
      <c r="A35" s="55">
        <v>31</v>
      </c>
      <c r="B35" s="54" t="s">
        <v>314</v>
      </c>
      <c r="C35" s="54" t="s">
        <v>299</v>
      </c>
      <c r="D35" s="54" t="s">
        <v>300</v>
      </c>
      <c r="E35" s="203">
        <v>8000</v>
      </c>
      <c r="F35" s="204">
        <v>3750</v>
      </c>
      <c r="G35" s="61">
        <f t="shared" si="0"/>
        <v>0.46875</v>
      </c>
    </row>
    <row r="36" spans="1:10" ht="16.5" thickBot="1" x14ac:dyDescent="0.3">
      <c r="A36" s="60">
        <v>32</v>
      </c>
      <c r="B36" s="64" t="s">
        <v>314</v>
      </c>
      <c r="C36" s="64" t="s">
        <v>311</v>
      </c>
      <c r="D36" s="64" t="s">
        <v>312</v>
      </c>
      <c r="E36" s="207">
        <v>9000</v>
      </c>
      <c r="F36" s="208">
        <v>534.87</v>
      </c>
      <c r="G36" s="65">
        <f t="shared" si="0"/>
        <v>5.9430000000000004E-2</v>
      </c>
    </row>
    <row r="37" spans="1:10" ht="32.25" thickBot="1" x14ac:dyDescent="0.3">
      <c r="A37" s="55">
        <v>33</v>
      </c>
      <c r="B37" s="227">
        <v>615000</v>
      </c>
      <c r="C37" s="227">
        <v>850101</v>
      </c>
      <c r="D37" s="227" t="s">
        <v>131</v>
      </c>
      <c r="E37" s="222">
        <v>0</v>
      </c>
      <c r="F37" s="223">
        <v>-727.6</v>
      </c>
      <c r="G37" s="228" t="e">
        <f t="shared" si="0"/>
        <v>#DIV/0!</v>
      </c>
    </row>
    <row r="38" spans="1:10" ht="16.5" thickTop="1" x14ac:dyDescent="0.25">
      <c r="A38" s="60">
        <v>34</v>
      </c>
      <c r="B38" s="51">
        <v>650301</v>
      </c>
      <c r="C38" s="51">
        <v>710101</v>
      </c>
      <c r="D38" s="51" t="s">
        <v>188</v>
      </c>
      <c r="E38" s="68">
        <v>65000</v>
      </c>
      <c r="F38" s="233">
        <v>0</v>
      </c>
      <c r="G38" s="61">
        <f t="shared" ref="G38:G86" si="1">F38/E38</f>
        <v>0</v>
      </c>
    </row>
    <row r="39" spans="1:10" s="213" customFormat="1" ht="16.5" thickBot="1" x14ac:dyDescent="0.3">
      <c r="A39" s="55">
        <v>35</v>
      </c>
      <c r="B39" s="211">
        <v>650302</v>
      </c>
      <c r="C39" s="211">
        <v>610100</v>
      </c>
      <c r="D39" s="199" t="s">
        <v>416</v>
      </c>
      <c r="E39" s="214">
        <v>60000</v>
      </c>
      <c r="F39" s="215">
        <v>60000</v>
      </c>
      <c r="G39" s="212">
        <f t="shared" si="1"/>
        <v>1</v>
      </c>
    </row>
    <row r="40" spans="1:10" s="213" customFormat="1" ht="16.5" thickBot="1" x14ac:dyDescent="0.3">
      <c r="A40" s="60">
        <v>36</v>
      </c>
      <c r="B40" s="211">
        <v>650302</v>
      </c>
      <c r="C40" s="211">
        <v>610300</v>
      </c>
      <c r="D40" s="199" t="s">
        <v>415</v>
      </c>
      <c r="E40" s="214">
        <v>11400</v>
      </c>
      <c r="F40" s="215">
        <v>11400</v>
      </c>
      <c r="G40" s="212">
        <f t="shared" si="1"/>
        <v>1</v>
      </c>
    </row>
    <row r="41" spans="1:10" ht="31.5" x14ac:dyDescent="0.25">
      <c r="A41" s="55">
        <v>37</v>
      </c>
      <c r="B41" s="51">
        <v>650302</v>
      </c>
      <c r="C41" s="51">
        <v>710103</v>
      </c>
      <c r="D41" s="51" t="s">
        <v>313</v>
      </c>
      <c r="E41" s="68">
        <v>0</v>
      </c>
      <c r="F41" s="69">
        <v>0</v>
      </c>
      <c r="G41" s="61" t="e">
        <f t="shared" si="1"/>
        <v>#DIV/0!</v>
      </c>
    </row>
    <row r="42" spans="1:10" ht="16.5" thickBot="1" x14ac:dyDescent="0.3">
      <c r="A42" s="60">
        <v>38</v>
      </c>
      <c r="B42" s="64">
        <v>650302</v>
      </c>
      <c r="C42" s="64">
        <v>710130</v>
      </c>
      <c r="D42" s="64" t="s">
        <v>194</v>
      </c>
      <c r="E42" s="70">
        <v>65000</v>
      </c>
      <c r="F42" s="71">
        <v>0</v>
      </c>
      <c r="G42" s="65">
        <f t="shared" si="1"/>
        <v>0</v>
      </c>
    </row>
    <row r="43" spans="1:10" ht="15.75" x14ac:dyDescent="0.25">
      <c r="A43" s="55">
        <v>39</v>
      </c>
      <c r="B43" s="51" t="s">
        <v>315</v>
      </c>
      <c r="C43" s="51" t="s">
        <v>286</v>
      </c>
      <c r="D43" s="51" t="s">
        <v>287</v>
      </c>
      <c r="E43" s="201">
        <v>28000</v>
      </c>
      <c r="F43" s="202">
        <v>26653.27</v>
      </c>
      <c r="G43" s="61">
        <f t="shared" si="1"/>
        <v>0.95190249999999998</v>
      </c>
    </row>
    <row r="44" spans="1:10" ht="15.75" x14ac:dyDescent="0.25">
      <c r="A44" s="60">
        <v>40</v>
      </c>
      <c r="B44" s="54">
        <v>650401</v>
      </c>
      <c r="C44" s="54">
        <v>200102</v>
      </c>
      <c r="D44" s="54" t="s">
        <v>289</v>
      </c>
      <c r="E44" s="203">
        <v>25000</v>
      </c>
      <c r="F44" s="204">
        <v>20417.099999999999</v>
      </c>
      <c r="G44" s="61">
        <f t="shared" si="1"/>
        <v>0.81668399999999997</v>
      </c>
    </row>
    <row r="45" spans="1:10" ht="15.75" x14ac:dyDescent="0.25">
      <c r="A45" s="55">
        <v>41</v>
      </c>
      <c r="B45" s="54" t="s">
        <v>315</v>
      </c>
      <c r="C45" s="54" t="s">
        <v>290</v>
      </c>
      <c r="D45" s="54" t="s">
        <v>291</v>
      </c>
      <c r="E45" s="203">
        <v>155000</v>
      </c>
      <c r="F45" s="204">
        <v>151685.97</v>
      </c>
      <c r="G45" s="61">
        <f t="shared" si="1"/>
        <v>0.97861916129032256</v>
      </c>
    </row>
    <row r="46" spans="1:10" ht="15.75" x14ac:dyDescent="0.25">
      <c r="A46" s="60">
        <v>42</v>
      </c>
      <c r="B46" s="54">
        <v>650401</v>
      </c>
      <c r="C46" s="54">
        <v>200104</v>
      </c>
      <c r="D46" s="54" t="s">
        <v>292</v>
      </c>
      <c r="E46" s="203">
        <v>3000</v>
      </c>
      <c r="F46" s="204">
        <v>2648.58</v>
      </c>
      <c r="G46" s="61">
        <f t="shared" si="1"/>
        <v>0.88285999999999998</v>
      </c>
    </row>
    <row r="47" spans="1:10" ht="15.75" x14ac:dyDescent="0.25">
      <c r="A47" s="55">
        <v>43</v>
      </c>
      <c r="B47" s="54">
        <v>650401</v>
      </c>
      <c r="C47" s="54">
        <v>200107</v>
      </c>
      <c r="D47" s="54" t="s">
        <v>296</v>
      </c>
      <c r="E47" s="203">
        <v>60000</v>
      </c>
      <c r="F47" s="204">
        <v>58047</v>
      </c>
      <c r="G47" s="61">
        <f t="shared" si="1"/>
        <v>0.96745000000000003</v>
      </c>
      <c r="J47" s="213"/>
    </row>
    <row r="48" spans="1:10" ht="31.5" x14ac:dyDescent="0.25">
      <c r="A48" s="60">
        <v>44</v>
      </c>
      <c r="B48" s="54">
        <v>650401</v>
      </c>
      <c r="C48" s="54">
        <v>200108</v>
      </c>
      <c r="D48" s="54" t="s">
        <v>298</v>
      </c>
      <c r="E48" s="203">
        <v>14000</v>
      </c>
      <c r="F48" s="204">
        <v>13107.96</v>
      </c>
      <c r="G48" s="61">
        <f t="shared" si="1"/>
        <v>0.93628285714285708</v>
      </c>
    </row>
    <row r="49" spans="1:7" ht="31.5" x14ac:dyDescent="0.25">
      <c r="A49" s="55">
        <v>45</v>
      </c>
      <c r="B49" s="54">
        <v>650401</v>
      </c>
      <c r="C49" s="54">
        <v>200109</v>
      </c>
      <c r="D49" s="54" t="s">
        <v>300</v>
      </c>
      <c r="E49" s="203">
        <v>57000</v>
      </c>
      <c r="F49" s="204">
        <v>34004.03</v>
      </c>
      <c r="G49" s="61">
        <f t="shared" si="1"/>
        <v>0.59656192982456135</v>
      </c>
    </row>
    <row r="50" spans="1:7" ht="31.5" x14ac:dyDescent="0.25">
      <c r="A50" s="60">
        <v>46</v>
      </c>
      <c r="B50" s="54">
        <v>650401</v>
      </c>
      <c r="C50" s="54">
        <v>200130</v>
      </c>
      <c r="D50" s="54" t="s">
        <v>302</v>
      </c>
      <c r="E50" s="203">
        <v>36000</v>
      </c>
      <c r="F50" s="204">
        <v>35680.089999999997</v>
      </c>
      <c r="G50" s="61">
        <f t="shared" si="1"/>
        <v>0.99111361111111096</v>
      </c>
    </row>
    <row r="51" spans="1:7" ht="15.75" x14ac:dyDescent="0.25">
      <c r="A51" s="60">
        <v>47</v>
      </c>
      <c r="B51" s="54" t="s">
        <v>315</v>
      </c>
      <c r="C51" s="54" t="s">
        <v>316</v>
      </c>
      <c r="D51" s="54" t="s">
        <v>303</v>
      </c>
      <c r="E51" s="203">
        <v>145000</v>
      </c>
      <c r="F51" s="204">
        <v>138343.75</v>
      </c>
      <c r="G51" s="61">
        <f t="shared" si="1"/>
        <v>0.9540948275862069</v>
      </c>
    </row>
    <row r="52" spans="1:7" ht="15.75" x14ac:dyDescent="0.25">
      <c r="A52" s="55">
        <v>48</v>
      </c>
      <c r="B52" s="54">
        <v>650401</v>
      </c>
      <c r="C52" s="54">
        <v>200530</v>
      </c>
      <c r="D52" s="54" t="s">
        <v>305</v>
      </c>
      <c r="E52" s="203">
        <v>46000</v>
      </c>
      <c r="F52" s="204">
        <v>45985.2</v>
      </c>
      <c r="G52" s="61">
        <f t="shared" si="1"/>
        <v>0.99967826086956513</v>
      </c>
    </row>
    <row r="53" spans="1:7" ht="15.75" x14ac:dyDescent="0.25">
      <c r="A53" s="60">
        <v>49</v>
      </c>
      <c r="B53" s="54">
        <v>650401</v>
      </c>
      <c r="C53" s="54">
        <v>200601</v>
      </c>
      <c r="D53" s="54" t="s">
        <v>431</v>
      </c>
      <c r="E53" s="203">
        <v>2000</v>
      </c>
      <c r="F53" s="204">
        <v>0</v>
      </c>
      <c r="G53" s="61">
        <f t="shared" si="1"/>
        <v>0</v>
      </c>
    </row>
    <row r="54" spans="1:7" ht="15.75" x14ac:dyDescent="0.25">
      <c r="A54" s="55">
        <v>50</v>
      </c>
      <c r="B54" s="54" t="s">
        <v>315</v>
      </c>
      <c r="C54" s="54" t="s">
        <v>317</v>
      </c>
      <c r="D54" s="54" t="s">
        <v>318</v>
      </c>
      <c r="E54" s="203">
        <v>7000</v>
      </c>
      <c r="F54" s="204">
        <v>3906</v>
      </c>
      <c r="G54" s="61">
        <f t="shared" si="1"/>
        <v>0.55800000000000005</v>
      </c>
    </row>
    <row r="55" spans="1:7" ht="15.75" x14ac:dyDescent="0.25">
      <c r="A55" s="60">
        <v>51</v>
      </c>
      <c r="B55" s="54">
        <v>650401</v>
      </c>
      <c r="C55" s="54">
        <v>570201</v>
      </c>
      <c r="D55" s="54" t="s">
        <v>152</v>
      </c>
      <c r="E55" s="203">
        <v>100000</v>
      </c>
      <c r="F55" s="204">
        <v>79983</v>
      </c>
      <c r="G55" s="61">
        <f t="shared" si="1"/>
        <v>0.79983000000000004</v>
      </c>
    </row>
    <row r="56" spans="1:7" ht="16.5" thickBot="1" x14ac:dyDescent="0.3">
      <c r="A56" s="55">
        <v>52</v>
      </c>
      <c r="B56" s="64">
        <v>650401</v>
      </c>
      <c r="C56" s="64">
        <v>5901</v>
      </c>
      <c r="D56" s="64" t="s">
        <v>319</v>
      </c>
      <c r="E56" s="205">
        <v>800000</v>
      </c>
      <c r="F56" s="206">
        <v>535596</v>
      </c>
      <c r="G56" s="65">
        <f t="shared" si="1"/>
        <v>0.66949499999999995</v>
      </c>
    </row>
    <row r="57" spans="1:7" ht="16.5" thickBot="1" x14ac:dyDescent="0.3">
      <c r="A57" s="60">
        <v>53</v>
      </c>
      <c r="B57" s="72">
        <v>650213</v>
      </c>
      <c r="C57" s="72">
        <v>710130</v>
      </c>
      <c r="D57" s="72" t="s">
        <v>194</v>
      </c>
      <c r="E57" s="73">
        <v>0</v>
      </c>
      <c r="F57" s="74">
        <v>0</v>
      </c>
      <c r="G57" s="75" t="e">
        <f t="shared" si="1"/>
        <v>#DIV/0!</v>
      </c>
    </row>
    <row r="58" spans="1:7" ht="32.25" thickBot="1" x14ac:dyDescent="0.3">
      <c r="A58" s="55">
        <v>54</v>
      </c>
      <c r="B58" s="217" t="s">
        <v>320</v>
      </c>
      <c r="C58" s="217" t="s">
        <v>321</v>
      </c>
      <c r="D58" s="217" t="s">
        <v>322</v>
      </c>
      <c r="E58" s="218">
        <v>33000</v>
      </c>
      <c r="F58" s="219">
        <v>15720</v>
      </c>
      <c r="G58" s="220">
        <f t="shared" si="1"/>
        <v>0.47636363636363638</v>
      </c>
    </row>
    <row r="59" spans="1:7" ht="16.5" thickTop="1" x14ac:dyDescent="0.25">
      <c r="A59" s="60">
        <v>55</v>
      </c>
      <c r="B59" s="51" t="s">
        <v>323</v>
      </c>
      <c r="C59" s="51" t="s">
        <v>277</v>
      </c>
      <c r="D59" s="51" t="s">
        <v>278</v>
      </c>
      <c r="E59" s="201">
        <v>90000</v>
      </c>
      <c r="F59" s="202">
        <v>45626</v>
      </c>
      <c r="G59" s="61">
        <f t="shared" si="1"/>
        <v>0.5069555555555556</v>
      </c>
    </row>
    <row r="60" spans="1:7" ht="15.75" x14ac:dyDescent="0.25">
      <c r="A60" s="55">
        <v>56</v>
      </c>
      <c r="B60" s="54" t="s">
        <v>323</v>
      </c>
      <c r="C60" s="54" t="s">
        <v>281</v>
      </c>
      <c r="D60" s="54" t="s">
        <v>282</v>
      </c>
      <c r="E60" s="203">
        <v>7000</v>
      </c>
      <c r="F60" s="204">
        <v>2725</v>
      </c>
      <c r="G60" s="61">
        <f t="shared" si="1"/>
        <v>0.38928571428571429</v>
      </c>
    </row>
    <row r="61" spans="1:7" ht="15.75" x14ac:dyDescent="0.25">
      <c r="A61" s="60">
        <v>57</v>
      </c>
      <c r="B61" s="54">
        <v>660800</v>
      </c>
      <c r="C61" s="54">
        <v>100206</v>
      </c>
      <c r="D61" s="54" t="s">
        <v>283</v>
      </c>
      <c r="E61" s="203">
        <v>2000</v>
      </c>
      <c r="F61" s="204">
        <v>1450</v>
      </c>
      <c r="G61" s="61">
        <f t="shared" si="1"/>
        <v>0.72499999999999998</v>
      </c>
    </row>
    <row r="62" spans="1:7" ht="32.25" thickBot="1" x14ac:dyDescent="0.3">
      <c r="A62" s="55">
        <v>58</v>
      </c>
      <c r="B62" s="221" t="s">
        <v>323</v>
      </c>
      <c r="C62" s="221" t="s">
        <v>284</v>
      </c>
      <c r="D62" s="221" t="s">
        <v>285</v>
      </c>
      <c r="E62" s="222">
        <v>2400</v>
      </c>
      <c r="F62" s="223">
        <v>1088</v>
      </c>
      <c r="G62" s="224">
        <f t="shared" si="1"/>
        <v>0.45333333333333331</v>
      </c>
    </row>
    <row r="63" spans="1:7" ht="16.5" thickTop="1" x14ac:dyDescent="0.25">
      <c r="A63" s="60">
        <v>59</v>
      </c>
      <c r="B63" s="51" t="s">
        <v>324</v>
      </c>
      <c r="C63" s="51" t="s">
        <v>277</v>
      </c>
      <c r="D63" s="51" t="s">
        <v>278</v>
      </c>
      <c r="E63" s="201">
        <v>38500</v>
      </c>
      <c r="F63" s="202">
        <v>0</v>
      </c>
      <c r="G63" s="61">
        <f t="shared" si="1"/>
        <v>0</v>
      </c>
    </row>
    <row r="64" spans="1:7" ht="15.75" x14ac:dyDescent="0.25">
      <c r="A64" s="55">
        <v>60</v>
      </c>
      <c r="B64" s="54" t="s">
        <v>324</v>
      </c>
      <c r="C64" s="54" t="s">
        <v>281</v>
      </c>
      <c r="D64" s="54" t="s">
        <v>282</v>
      </c>
      <c r="E64" s="203">
        <v>3500</v>
      </c>
      <c r="F64" s="204">
        <v>0</v>
      </c>
      <c r="G64" s="61">
        <f t="shared" si="1"/>
        <v>0</v>
      </c>
    </row>
    <row r="65" spans="1:7" ht="15.75" x14ac:dyDescent="0.25">
      <c r="A65" s="60">
        <v>61</v>
      </c>
      <c r="B65" s="54">
        <v>670302</v>
      </c>
      <c r="C65" s="54">
        <v>100206</v>
      </c>
      <c r="D65" s="54" t="s">
        <v>283</v>
      </c>
      <c r="E65" s="203">
        <v>2000</v>
      </c>
      <c r="F65" s="204">
        <v>0</v>
      </c>
      <c r="G65" s="61">
        <f t="shared" si="1"/>
        <v>0</v>
      </c>
    </row>
    <row r="66" spans="1:7" ht="31.5" x14ac:dyDescent="0.25">
      <c r="A66" s="55">
        <v>62</v>
      </c>
      <c r="B66" s="54" t="s">
        <v>324</v>
      </c>
      <c r="C66" s="54" t="s">
        <v>284</v>
      </c>
      <c r="D66" s="54" t="s">
        <v>285</v>
      </c>
      <c r="E66" s="203">
        <v>3000</v>
      </c>
      <c r="F66" s="204">
        <v>0</v>
      </c>
      <c r="G66" s="61">
        <f t="shared" si="1"/>
        <v>0</v>
      </c>
    </row>
    <row r="67" spans="1:7" ht="15.75" x14ac:dyDescent="0.25">
      <c r="A67" s="60">
        <v>63</v>
      </c>
      <c r="B67" s="54">
        <v>670302</v>
      </c>
      <c r="C67" s="54">
        <v>200101</v>
      </c>
      <c r="D67" s="54" t="s">
        <v>287</v>
      </c>
      <c r="E67" s="203">
        <v>1000</v>
      </c>
      <c r="F67" s="204">
        <v>0</v>
      </c>
      <c r="G67" s="61">
        <f t="shared" si="1"/>
        <v>0</v>
      </c>
    </row>
    <row r="68" spans="1:7" ht="15.75" x14ac:dyDescent="0.25">
      <c r="A68" s="55">
        <v>64</v>
      </c>
      <c r="B68" s="54">
        <v>670302</v>
      </c>
      <c r="C68" s="54">
        <v>200102</v>
      </c>
      <c r="D68" s="54" t="s">
        <v>289</v>
      </c>
      <c r="E68" s="203">
        <v>1000</v>
      </c>
      <c r="F68" s="204">
        <v>0</v>
      </c>
      <c r="G68" s="61">
        <f t="shared" si="1"/>
        <v>0</v>
      </c>
    </row>
    <row r="69" spans="1:7" ht="16.5" thickBot="1" x14ac:dyDescent="0.3">
      <c r="A69" s="60">
        <v>65</v>
      </c>
      <c r="B69" s="54">
        <v>670302</v>
      </c>
      <c r="C69" s="54">
        <v>200601</v>
      </c>
      <c r="D69" s="54" t="s">
        <v>306</v>
      </c>
      <c r="E69" s="203">
        <v>1000</v>
      </c>
      <c r="F69" s="204">
        <v>0</v>
      </c>
      <c r="G69" s="67">
        <f t="shared" si="1"/>
        <v>0</v>
      </c>
    </row>
    <row r="70" spans="1:7" ht="33" thickTop="1" thickBot="1" x14ac:dyDescent="0.3">
      <c r="A70" s="55">
        <v>66</v>
      </c>
      <c r="B70" s="54">
        <v>670302</v>
      </c>
      <c r="C70" s="64">
        <v>201100</v>
      </c>
      <c r="D70" s="76" t="s">
        <v>432</v>
      </c>
      <c r="E70" s="207">
        <v>3000</v>
      </c>
      <c r="F70" s="208">
        <v>0</v>
      </c>
      <c r="G70" s="235">
        <f t="shared" si="1"/>
        <v>0</v>
      </c>
    </row>
    <row r="71" spans="1:7" ht="16.5" thickBot="1" x14ac:dyDescent="0.3">
      <c r="A71" s="60">
        <v>67</v>
      </c>
      <c r="B71" s="64">
        <v>670302</v>
      </c>
      <c r="C71" s="64">
        <v>201300</v>
      </c>
      <c r="D71" s="64" t="s">
        <v>318</v>
      </c>
      <c r="E71" s="205">
        <v>1000</v>
      </c>
      <c r="F71" s="206">
        <v>0</v>
      </c>
      <c r="G71" s="65">
        <f t="shared" si="1"/>
        <v>0</v>
      </c>
    </row>
    <row r="72" spans="1:7" ht="15" customHeight="1" x14ac:dyDescent="0.25">
      <c r="A72" s="55">
        <v>68</v>
      </c>
      <c r="B72" s="51" t="s">
        <v>325</v>
      </c>
      <c r="C72" s="51" t="s">
        <v>290</v>
      </c>
      <c r="D72" s="51" t="s">
        <v>291</v>
      </c>
      <c r="E72" s="201">
        <v>14000</v>
      </c>
      <c r="F72" s="202">
        <v>8254.86</v>
      </c>
      <c r="G72" s="61">
        <f t="shared" si="1"/>
        <v>0.58963285714285718</v>
      </c>
    </row>
    <row r="73" spans="1:7" ht="31.5" x14ac:dyDescent="0.25">
      <c r="A73" s="60">
        <v>69</v>
      </c>
      <c r="B73" s="54" t="s">
        <v>325</v>
      </c>
      <c r="C73" s="54" t="s">
        <v>299</v>
      </c>
      <c r="D73" s="54" t="s">
        <v>300</v>
      </c>
      <c r="E73" s="203">
        <v>18000</v>
      </c>
      <c r="F73" s="204">
        <v>1904</v>
      </c>
      <c r="G73" s="61">
        <f t="shared" si="1"/>
        <v>0.10577777777777778</v>
      </c>
    </row>
    <row r="74" spans="1:7" ht="16.5" thickBot="1" x14ac:dyDescent="0.3">
      <c r="A74" s="60">
        <v>70</v>
      </c>
      <c r="B74" s="64">
        <v>670303</v>
      </c>
      <c r="C74" s="64">
        <v>2002</v>
      </c>
      <c r="D74" s="64" t="s">
        <v>303</v>
      </c>
      <c r="E74" s="205">
        <v>5000</v>
      </c>
      <c r="F74" s="206">
        <v>0</v>
      </c>
      <c r="G74" s="65">
        <f t="shared" si="1"/>
        <v>0</v>
      </c>
    </row>
    <row r="75" spans="1:7" ht="15.75" x14ac:dyDescent="0.25">
      <c r="A75" s="55">
        <v>71</v>
      </c>
      <c r="B75" s="51" t="s">
        <v>326</v>
      </c>
      <c r="C75" s="51" t="s">
        <v>290</v>
      </c>
      <c r="D75" s="51" t="s">
        <v>291</v>
      </c>
      <c r="E75" s="201">
        <v>20000</v>
      </c>
      <c r="F75" s="202">
        <v>19991.28</v>
      </c>
      <c r="G75" s="61">
        <f t="shared" si="1"/>
        <v>0.9995639999999999</v>
      </c>
    </row>
    <row r="76" spans="1:7" ht="15.75" x14ac:dyDescent="0.25">
      <c r="A76" s="60">
        <v>72</v>
      </c>
      <c r="B76" s="54" t="s">
        <v>326</v>
      </c>
      <c r="C76" s="54" t="s">
        <v>316</v>
      </c>
      <c r="D76" s="54" t="s">
        <v>303</v>
      </c>
      <c r="E76" s="203">
        <v>25000</v>
      </c>
      <c r="F76" s="204">
        <v>193.02</v>
      </c>
      <c r="G76" s="61">
        <f t="shared" si="1"/>
        <v>7.7208000000000008E-3</v>
      </c>
    </row>
    <row r="77" spans="1:7" ht="15.75" x14ac:dyDescent="0.25">
      <c r="A77" s="55">
        <v>73</v>
      </c>
      <c r="B77" s="54">
        <v>670307</v>
      </c>
      <c r="C77" s="54">
        <v>200530</v>
      </c>
      <c r="D77" s="54" t="s">
        <v>305</v>
      </c>
      <c r="E77" s="203">
        <v>10000</v>
      </c>
      <c r="F77" s="204">
        <v>5250</v>
      </c>
      <c r="G77" s="61">
        <f t="shared" si="1"/>
        <v>0.52500000000000002</v>
      </c>
    </row>
    <row r="78" spans="1:7" ht="15.75" x14ac:dyDescent="0.25">
      <c r="A78" s="60">
        <v>74</v>
      </c>
      <c r="B78" s="54">
        <v>670307</v>
      </c>
      <c r="C78" s="54">
        <v>203030</v>
      </c>
      <c r="D78" s="54" t="s">
        <v>312</v>
      </c>
      <c r="E78" s="203">
        <v>18000</v>
      </c>
      <c r="F78" s="204">
        <v>4509.8</v>
      </c>
      <c r="G78" s="61">
        <f t="shared" si="1"/>
        <v>0.25054444444444446</v>
      </c>
    </row>
    <row r="79" spans="1:7" ht="15.75" x14ac:dyDescent="0.25">
      <c r="A79" s="55">
        <v>75</v>
      </c>
      <c r="B79" s="76">
        <v>670307</v>
      </c>
      <c r="C79" s="76">
        <v>710101</v>
      </c>
      <c r="D79" s="76" t="s">
        <v>188</v>
      </c>
      <c r="E79" s="139">
        <v>415000</v>
      </c>
      <c r="F79" s="140">
        <v>414836.56</v>
      </c>
      <c r="G79" s="61">
        <f t="shared" si="1"/>
        <v>0.99960616867469876</v>
      </c>
    </row>
    <row r="80" spans="1:7" ht="16.5" thickBot="1" x14ac:dyDescent="0.3">
      <c r="A80" s="60">
        <v>76</v>
      </c>
      <c r="B80" s="64">
        <v>670307</v>
      </c>
      <c r="C80" s="64">
        <v>710130</v>
      </c>
      <c r="D80" s="64" t="s">
        <v>194</v>
      </c>
      <c r="E80" s="70">
        <v>35000</v>
      </c>
      <c r="F80" s="71">
        <v>20850</v>
      </c>
      <c r="G80" s="65">
        <f t="shared" si="1"/>
        <v>0.59571428571428575</v>
      </c>
    </row>
    <row r="81" spans="1:7" ht="31.5" x14ac:dyDescent="0.25">
      <c r="A81" s="55">
        <v>77</v>
      </c>
      <c r="B81" s="51" t="s">
        <v>327</v>
      </c>
      <c r="C81" s="51" t="s">
        <v>299</v>
      </c>
      <c r="D81" s="51" t="s">
        <v>300</v>
      </c>
      <c r="E81" s="201">
        <v>15000</v>
      </c>
      <c r="F81" s="202">
        <v>10640</v>
      </c>
      <c r="G81" s="61">
        <f t="shared" si="1"/>
        <v>0.70933333333333337</v>
      </c>
    </row>
    <row r="82" spans="1:7" ht="31.5" x14ac:dyDescent="0.25">
      <c r="A82" s="60">
        <v>78</v>
      </c>
      <c r="B82" s="54">
        <v>670501</v>
      </c>
      <c r="C82" s="54">
        <v>200130</v>
      </c>
      <c r="D82" s="54" t="s">
        <v>302</v>
      </c>
      <c r="E82" s="203">
        <v>15000</v>
      </c>
      <c r="F82" s="204">
        <v>4918.03</v>
      </c>
      <c r="G82" s="61">
        <f t="shared" si="1"/>
        <v>0.32786866666666664</v>
      </c>
    </row>
    <row r="83" spans="1:7" ht="15" customHeight="1" x14ac:dyDescent="0.25">
      <c r="A83" s="55">
        <v>79</v>
      </c>
      <c r="B83" s="54" t="s">
        <v>327</v>
      </c>
      <c r="C83" s="54">
        <v>200200</v>
      </c>
      <c r="D83" s="54" t="s">
        <v>303</v>
      </c>
      <c r="E83" s="203">
        <v>20000</v>
      </c>
      <c r="F83" s="204">
        <v>759.45</v>
      </c>
      <c r="G83" s="61">
        <f t="shared" si="1"/>
        <v>3.7972499999999999E-2</v>
      </c>
    </row>
    <row r="84" spans="1:7" ht="15" customHeight="1" x14ac:dyDescent="0.25">
      <c r="A84" s="60">
        <v>80</v>
      </c>
      <c r="B84" s="54">
        <v>670501</v>
      </c>
      <c r="C84" s="54">
        <v>203030</v>
      </c>
      <c r="D84" s="54" t="s">
        <v>312</v>
      </c>
      <c r="E84" s="203">
        <v>15000</v>
      </c>
      <c r="F84" s="204">
        <v>9861</v>
      </c>
      <c r="G84" s="61">
        <f t="shared" si="1"/>
        <v>0.65739999999999998</v>
      </c>
    </row>
    <row r="85" spans="1:7" ht="15" customHeight="1" x14ac:dyDescent="0.25">
      <c r="A85" s="55">
        <v>81</v>
      </c>
      <c r="B85" s="66">
        <v>670501</v>
      </c>
      <c r="C85" s="54">
        <v>710101</v>
      </c>
      <c r="D85" s="54" t="s">
        <v>188</v>
      </c>
      <c r="E85" s="203">
        <v>300000</v>
      </c>
      <c r="F85" s="209">
        <v>0</v>
      </c>
      <c r="G85" s="77">
        <f t="shared" si="1"/>
        <v>0</v>
      </c>
    </row>
    <row r="86" spans="1:7" ht="15" customHeight="1" thickBot="1" x14ac:dyDescent="0.3">
      <c r="A86" s="239">
        <v>82</v>
      </c>
      <c r="B86" s="79">
        <v>670501</v>
      </c>
      <c r="C86" s="64">
        <v>710130</v>
      </c>
      <c r="D86" s="64" t="s">
        <v>194</v>
      </c>
      <c r="E86" s="205">
        <v>30000</v>
      </c>
      <c r="F86" s="240">
        <v>0</v>
      </c>
      <c r="G86" s="88">
        <f t="shared" si="1"/>
        <v>0</v>
      </c>
    </row>
    <row r="87" spans="1:7" ht="15" customHeight="1" x14ac:dyDescent="0.25">
      <c r="A87" s="60">
        <v>83</v>
      </c>
      <c r="B87" s="51">
        <v>670600</v>
      </c>
      <c r="C87" s="51">
        <v>591200</v>
      </c>
      <c r="D87" s="51" t="s">
        <v>328</v>
      </c>
      <c r="E87" s="201">
        <v>200000</v>
      </c>
      <c r="F87" s="238">
        <v>0</v>
      </c>
      <c r="G87" s="61">
        <f>F87/E87</f>
        <v>0</v>
      </c>
    </row>
    <row r="88" spans="1:7" ht="15" customHeight="1" x14ac:dyDescent="0.25">
      <c r="A88" s="60">
        <v>84</v>
      </c>
      <c r="B88" s="76">
        <v>670600</v>
      </c>
      <c r="C88" s="76">
        <v>710101</v>
      </c>
      <c r="D88" s="54" t="s">
        <v>188</v>
      </c>
      <c r="E88" s="207">
        <v>370000</v>
      </c>
      <c r="F88" s="237">
        <v>0</v>
      </c>
      <c r="G88" s="236"/>
    </row>
    <row r="89" spans="1:7" ht="15" customHeight="1" thickBot="1" x14ac:dyDescent="0.3">
      <c r="A89" s="60"/>
      <c r="B89" s="54">
        <v>670600</v>
      </c>
      <c r="C89" s="76">
        <v>710130</v>
      </c>
      <c r="D89" s="64" t="s">
        <v>194</v>
      </c>
      <c r="E89" s="207">
        <v>10000</v>
      </c>
      <c r="F89" s="237">
        <v>0</v>
      </c>
      <c r="G89" s="236"/>
    </row>
    <row r="90" spans="1:7" ht="34.5" customHeight="1" thickBot="1" x14ac:dyDescent="0.3">
      <c r="A90" s="64">
        <v>85</v>
      </c>
      <c r="B90" s="221">
        <v>670600</v>
      </c>
      <c r="C90" s="221">
        <v>850101</v>
      </c>
      <c r="D90" s="221" t="s">
        <v>131</v>
      </c>
      <c r="E90" s="222"/>
      <c r="F90" s="223">
        <v>-40</v>
      </c>
      <c r="G90" s="224"/>
    </row>
    <row r="91" spans="1:7" s="78" customFormat="1" ht="15.75" x14ac:dyDescent="0.25">
      <c r="A91" s="60">
        <v>86</v>
      </c>
      <c r="B91" s="225" t="s">
        <v>329</v>
      </c>
      <c r="C91" s="225" t="s">
        <v>277</v>
      </c>
      <c r="D91" s="225" t="s">
        <v>278</v>
      </c>
      <c r="E91" s="241">
        <v>910000</v>
      </c>
      <c r="F91" s="242">
        <v>835718</v>
      </c>
      <c r="G91" s="226">
        <f t="shared" ref="G91:G110" si="2">F91/E91</f>
        <v>0.91837142857142862</v>
      </c>
    </row>
    <row r="92" spans="1:7" ht="15.75" x14ac:dyDescent="0.25">
      <c r="A92" s="55">
        <v>87</v>
      </c>
      <c r="B92" s="51" t="s">
        <v>329</v>
      </c>
      <c r="C92" s="51" t="s">
        <v>281</v>
      </c>
      <c r="D92" s="51" t="s">
        <v>282</v>
      </c>
      <c r="E92" s="201">
        <v>113000</v>
      </c>
      <c r="F92" s="202">
        <v>95689</v>
      </c>
      <c r="G92" s="61">
        <f t="shared" si="2"/>
        <v>0.84680530973451329</v>
      </c>
    </row>
    <row r="93" spans="1:7" ht="15.75" x14ac:dyDescent="0.25">
      <c r="A93" s="60">
        <v>88</v>
      </c>
      <c r="B93" s="54">
        <v>680502</v>
      </c>
      <c r="C93" s="54">
        <v>100206</v>
      </c>
      <c r="D93" s="54" t="s">
        <v>283</v>
      </c>
      <c r="E93" s="203">
        <v>58000</v>
      </c>
      <c r="F93" s="204">
        <v>46850</v>
      </c>
      <c r="G93" s="61">
        <f t="shared" si="2"/>
        <v>0.8077586206896552</v>
      </c>
    </row>
    <row r="94" spans="1:7" ht="31.5" x14ac:dyDescent="0.25">
      <c r="A94" s="55">
        <v>89</v>
      </c>
      <c r="B94" s="54" t="s">
        <v>329</v>
      </c>
      <c r="C94" s="54">
        <v>100307</v>
      </c>
      <c r="D94" s="54" t="s">
        <v>285</v>
      </c>
      <c r="E94" s="203">
        <v>24000</v>
      </c>
      <c r="F94" s="204">
        <v>20144</v>
      </c>
      <c r="G94" s="61">
        <f t="shared" si="2"/>
        <v>0.83933333333333338</v>
      </c>
    </row>
    <row r="95" spans="1:7" ht="16.5" thickBot="1" x14ac:dyDescent="0.3">
      <c r="A95" s="60">
        <v>90</v>
      </c>
      <c r="B95" s="64" t="s">
        <v>329</v>
      </c>
      <c r="C95" s="64" t="s">
        <v>330</v>
      </c>
      <c r="D95" s="64" t="s">
        <v>331</v>
      </c>
      <c r="E95" s="205">
        <v>1423000</v>
      </c>
      <c r="F95" s="206">
        <v>1415254</v>
      </c>
      <c r="G95" s="65">
        <f t="shared" si="2"/>
        <v>0.99455657062543923</v>
      </c>
    </row>
    <row r="96" spans="1:7" ht="32.25" thickBot="1" x14ac:dyDescent="0.3">
      <c r="A96" s="55">
        <v>91</v>
      </c>
      <c r="B96" s="64">
        <v>680502</v>
      </c>
      <c r="C96" s="79">
        <v>850101</v>
      </c>
      <c r="D96" s="64" t="s">
        <v>131</v>
      </c>
      <c r="E96" s="243">
        <v>0</v>
      </c>
      <c r="F96" s="244">
        <v>-1690</v>
      </c>
      <c r="G96" s="65" t="e">
        <f t="shared" si="2"/>
        <v>#DIV/0!</v>
      </c>
    </row>
    <row r="97" spans="1:7" s="82" customFormat="1" ht="16.5" thickBot="1" x14ac:dyDescent="0.3">
      <c r="A97" s="60">
        <v>92</v>
      </c>
      <c r="B97" s="80" t="s">
        <v>332</v>
      </c>
      <c r="C97" s="80" t="s">
        <v>330</v>
      </c>
      <c r="D97" s="80" t="s">
        <v>331</v>
      </c>
      <c r="E97" s="245">
        <v>137900</v>
      </c>
      <c r="F97" s="246">
        <v>65812</v>
      </c>
      <c r="G97" s="81">
        <f t="shared" si="2"/>
        <v>0.47724437998549674</v>
      </c>
    </row>
    <row r="98" spans="1:7" ht="16.5" thickBot="1" x14ac:dyDescent="0.3">
      <c r="A98" s="55">
        <v>93</v>
      </c>
      <c r="B98" s="217" t="s">
        <v>333</v>
      </c>
      <c r="C98" s="217" t="s">
        <v>330</v>
      </c>
      <c r="D98" s="217" t="s">
        <v>331</v>
      </c>
      <c r="E98" s="218">
        <v>60000</v>
      </c>
      <c r="F98" s="247">
        <v>16900</v>
      </c>
      <c r="G98" s="220">
        <f t="shared" si="2"/>
        <v>0.28166666666666668</v>
      </c>
    </row>
    <row r="99" spans="1:7" ht="16.5" thickTop="1" x14ac:dyDescent="0.25">
      <c r="A99" s="60">
        <v>94</v>
      </c>
      <c r="B99" s="51" t="s">
        <v>334</v>
      </c>
      <c r="C99" s="51" t="s">
        <v>290</v>
      </c>
      <c r="D99" s="51" t="s">
        <v>291</v>
      </c>
      <c r="E99" s="201">
        <v>150000</v>
      </c>
      <c r="F99" s="248">
        <v>99867.17</v>
      </c>
      <c r="G99" s="61">
        <f t="shared" si="2"/>
        <v>0.66578113333333333</v>
      </c>
    </row>
    <row r="100" spans="1:7" ht="15.75" x14ac:dyDescent="0.25">
      <c r="A100" s="55">
        <v>95</v>
      </c>
      <c r="B100" s="54">
        <v>700600</v>
      </c>
      <c r="C100" s="54">
        <v>2002</v>
      </c>
      <c r="D100" s="54" t="s">
        <v>303</v>
      </c>
      <c r="E100" s="203">
        <v>70000</v>
      </c>
      <c r="F100" s="204">
        <v>22241.200000000001</v>
      </c>
      <c r="G100" s="61">
        <f t="shared" si="2"/>
        <v>0.31773142857142861</v>
      </c>
    </row>
    <row r="101" spans="1:7" ht="16.5" thickBot="1" x14ac:dyDescent="0.3">
      <c r="A101" s="60">
        <v>96</v>
      </c>
      <c r="B101" s="221">
        <v>700600</v>
      </c>
      <c r="C101" s="221">
        <v>203030</v>
      </c>
      <c r="D101" s="221" t="s">
        <v>312</v>
      </c>
      <c r="E101" s="222">
        <v>60000</v>
      </c>
      <c r="F101" s="223">
        <v>3000</v>
      </c>
      <c r="G101" s="224">
        <f t="shared" si="2"/>
        <v>0.05</v>
      </c>
    </row>
    <row r="102" spans="1:7" ht="16.5" thickTop="1" x14ac:dyDescent="0.25">
      <c r="A102" s="55">
        <v>97</v>
      </c>
      <c r="B102" s="51" t="s">
        <v>335</v>
      </c>
      <c r="C102" s="51" t="s">
        <v>293</v>
      </c>
      <c r="D102" s="51" t="s">
        <v>294</v>
      </c>
      <c r="E102" s="201">
        <v>30000</v>
      </c>
      <c r="F102" s="202">
        <v>11034.64</v>
      </c>
      <c r="G102" s="61">
        <f t="shared" si="2"/>
        <v>0.36782133333333333</v>
      </c>
    </row>
    <row r="103" spans="1:7" ht="15.75" x14ac:dyDescent="0.25">
      <c r="A103" s="60">
        <v>98</v>
      </c>
      <c r="B103" s="54" t="s">
        <v>335</v>
      </c>
      <c r="C103" s="54" t="s">
        <v>336</v>
      </c>
      <c r="D103" s="54" t="s">
        <v>295</v>
      </c>
      <c r="E103" s="203">
        <v>10000</v>
      </c>
      <c r="F103" s="204">
        <v>1089</v>
      </c>
      <c r="G103" s="61">
        <f t="shared" si="2"/>
        <v>0.1089</v>
      </c>
    </row>
    <row r="104" spans="1:7" ht="31.5" x14ac:dyDescent="0.25">
      <c r="A104" s="55">
        <v>99</v>
      </c>
      <c r="B104" s="54">
        <v>705000</v>
      </c>
      <c r="C104" s="54">
        <v>200109</v>
      </c>
      <c r="D104" s="54" t="s">
        <v>300</v>
      </c>
      <c r="E104" s="203">
        <v>35000</v>
      </c>
      <c r="F104" s="204">
        <v>31944.799999999999</v>
      </c>
      <c r="G104" s="61">
        <f t="shared" si="2"/>
        <v>0.91270857142857142</v>
      </c>
    </row>
    <row r="105" spans="1:7" ht="15.75" x14ac:dyDescent="0.25">
      <c r="A105" s="60">
        <v>100</v>
      </c>
      <c r="B105" s="54">
        <v>705000</v>
      </c>
      <c r="C105" s="54">
        <v>200200</v>
      </c>
      <c r="D105" s="54" t="s">
        <v>303</v>
      </c>
      <c r="E105" s="203">
        <v>100000</v>
      </c>
      <c r="F105" s="204">
        <v>431</v>
      </c>
      <c r="G105" s="61">
        <f t="shared" si="2"/>
        <v>4.3099999999999996E-3</v>
      </c>
    </row>
    <row r="106" spans="1:7" ht="15.75" x14ac:dyDescent="0.25">
      <c r="A106" s="55">
        <v>101</v>
      </c>
      <c r="B106" s="54" t="s">
        <v>335</v>
      </c>
      <c r="C106" s="54" t="s">
        <v>304</v>
      </c>
      <c r="D106" s="54" t="s">
        <v>305</v>
      </c>
      <c r="E106" s="203">
        <v>15000</v>
      </c>
      <c r="F106" s="204">
        <v>6544.37</v>
      </c>
      <c r="G106" s="61">
        <f t="shared" si="2"/>
        <v>0.43629133333333331</v>
      </c>
    </row>
    <row r="107" spans="1:7" ht="17.25" customHeight="1" x14ac:dyDescent="0.25">
      <c r="A107" s="60">
        <v>102</v>
      </c>
      <c r="B107" s="54" t="s">
        <v>335</v>
      </c>
      <c r="C107" s="54" t="s">
        <v>311</v>
      </c>
      <c r="D107" s="54" t="s">
        <v>312</v>
      </c>
      <c r="E107" s="203">
        <v>190000</v>
      </c>
      <c r="F107" s="204">
        <v>85735.52</v>
      </c>
      <c r="G107" s="61">
        <f t="shared" si="2"/>
        <v>0.45123957894736844</v>
      </c>
    </row>
    <row r="108" spans="1:7" ht="17.25" customHeight="1" x14ac:dyDescent="0.25">
      <c r="A108" s="55">
        <v>103</v>
      </c>
      <c r="B108" s="54">
        <v>705000</v>
      </c>
      <c r="C108" s="54">
        <v>710101</v>
      </c>
      <c r="D108" s="51" t="s">
        <v>188</v>
      </c>
      <c r="E108" s="62">
        <v>1675000</v>
      </c>
      <c r="F108" s="63">
        <v>1327702.8</v>
      </c>
      <c r="G108" s="61">
        <f t="shared" si="2"/>
        <v>0.79265838805970157</v>
      </c>
    </row>
    <row r="109" spans="1:7" ht="33.75" customHeight="1" x14ac:dyDescent="0.25">
      <c r="A109" s="60">
        <v>104</v>
      </c>
      <c r="B109" s="76">
        <v>705000</v>
      </c>
      <c r="C109" s="76">
        <v>710102</v>
      </c>
      <c r="D109" s="66" t="s">
        <v>190</v>
      </c>
      <c r="E109" s="83">
        <v>126000</v>
      </c>
      <c r="F109" s="84">
        <v>0</v>
      </c>
      <c r="G109" s="67">
        <f t="shared" si="2"/>
        <v>0</v>
      </c>
    </row>
    <row r="110" spans="1:7" ht="17.25" customHeight="1" thickBot="1" x14ac:dyDescent="0.3">
      <c r="A110" s="55">
        <v>105</v>
      </c>
      <c r="B110" s="64">
        <v>705000</v>
      </c>
      <c r="C110" s="64">
        <v>710130</v>
      </c>
      <c r="D110" s="64" t="s">
        <v>194</v>
      </c>
      <c r="E110" s="70">
        <v>175000</v>
      </c>
      <c r="F110" s="71">
        <v>67380</v>
      </c>
      <c r="G110" s="65">
        <f t="shared" si="2"/>
        <v>0.38502857142857144</v>
      </c>
    </row>
    <row r="111" spans="1:7" ht="33.75" customHeight="1" thickBot="1" x14ac:dyDescent="0.3">
      <c r="A111" s="60">
        <v>106</v>
      </c>
      <c r="B111" s="227">
        <v>705000</v>
      </c>
      <c r="C111" s="227">
        <v>850101</v>
      </c>
      <c r="D111" s="227" t="s">
        <v>131</v>
      </c>
      <c r="E111" s="249"/>
      <c r="F111" s="250">
        <v>-4032.55</v>
      </c>
      <c r="G111" s="228"/>
    </row>
    <row r="112" spans="1:7" ht="17.25" customHeight="1" thickTop="1" x14ac:dyDescent="0.25">
      <c r="A112" s="55">
        <v>107</v>
      </c>
      <c r="B112" s="51">
        <v>740501</v>
      </c>
      <c r="C112" s="51">
        <v>200109</v>
      </c>
      <c r="D112" s="51" t="s">
        <v>300</v>
      </c>
      <c r="E112" s="201">
        <v>10000</v>
      </c>
      <c r="F112" s="202">
        <v>0</v>
      </c>
      <c r="G112" s="61">
        <f t="shared" ref="G112:G124" si="3">F112/E112</f>
        <v>0</v>
      </c>
    </row>
    <row r="113" spans="1:7" ht="15.75" x14ac:dyDescent="0.25">
      <c r="A113" s="60">
        <v>108</v>
      </c>
      <c r="B113" s="54">
        <v>740501</v>
      </c>
      <c r="C113" s="54">
        <v>203030</v>
      </c>
      <c r="D113" s="76" t="s">
        <v>312</v>
      </c>
      <c r="E113" s="203">
        <v>150000</v>
      </c>
      <c r="F113" s="204">
        <v>42746.02</v>
      </c>
      <c r="G113" s="61">
        <f t="shared" si="3"/>
        <v>0.28497346666666662</v>
      </c>
    </row>
    <row r="114" spans="1:7" ht="15" customHeight="1" thickBot="1" x14ac:dyDescent="0.3">
      <c r="A114" s="55">
        <v>109</v>
      </c>
      <c r="B114" s="221" t="s">
        <v>337</v>
      </c>
      <c r="C114" s="216" t="s">
        <v>338</v>
      </c>
      <c r="D114" s="221" t="s">
        <v>160</v>
      </c>
      <c r="E114" s="251">
        <v>45000</v>
      </c>
      <c r="F114" s="234">
        <v>41490</v>
      </c>
      <c r="G114" s="224">
        <f t="shared" si="3"/>
        <v>0.92200000000000004</v>
      </c>
    </row>
    <row r="115" spans="1:7" ht="15" customHeight="1" thickTop="1" x14ac:dyDescent="0.25">
      <c r="A115" s="60">
        <v>110</v>
      </c>
      <c r="B115" s="66">
        <v>740600</v>
      </c>
      <c r="C115" s="60">
        <v>580402</v>
      </c>
      <c r="D115" s="51" t="s">
        <v>339</v>
      </c>
      <c r="E115" s="252">
        <v>2280500</v>
      </c>
      <c r="F115" s="210">
        <v>2279925.2400000002</v>
      </c>
      <c r="G115" s="61">
        <f t="shared" si="3"/>
        <v>0.99974796755097572</v>
      </c>
    </row>
    <row r="116" spans="1:7" ht="15.75" x14ac:dyDescent="0.25">
      <c r="A116" s="55">
        <v>111</v>
      </c>
      <c r="B116" s="54" t="s">
        <v>340</v>
      </c>
      <c r="C116" s="85" t="s">
        <v>341</v>
      </c>
      <c r="D116" s="51" t="s">
        <v>188</v>
      </c>
      <c r="E116" s="62">
        <v>1790500</v>
      </c>
      <c r="F116" s="63">
        <v>1445665.28</v>
      </c>
      <c r="G116" s="61">
        <f t="shared" si="3"/>
        <v>0.80740870148003352</v>
      </c>
    </row>
    <row r="117" spans="1:7" ht="31.5" x14ac:dyDescent="0.25">
      <c r="A117" s="60"/>
      <c r="B117" s="54">
        <v>740600</v>
      </c>
      <c r="C117" s="85">
        <v>710103</v>
      </c>
      <c r="D117" s="51" t="s">
        <v>313</v>
      </c>
      <c r="E117" s="62">
        <v>30000</v>
      </c>
      <c r="F117" s="63">
        <v>0</v>
      </c>
      <c r="G117" s="61">
        <f t="shared" si="3"/>
        <v>0</v>
      </c>
    </row>
    <row r="118" spans="1:7" ht="18" customHeight="1" x14ac:dyDescent="0.25">
      <c r="A118" s="60">
        <v>112</v>
      </c>
      <c r="B118" s="54">
        <v>740600</v>
      </c>
      <c r="C118" s="85">
        <v>710130</v>
      </c>
      <c r="D118" s="54" t="s">
        <v>194</v>
      </c>
      <c r="E118" s="62">
        <v>355000</v>
      </c>
      <c r="F118" s="86">
        <v>25999.45</v>
      </c>
      <c r="G118" s="77">
        <f t="shared" si="3"/>
        <v>7.3237887323943665E-2</v>
      </c>
    </row>
    <row r="119" spans="1:7" ht="46.5" customHeight="1" thickBot="1" x14ac:dyDescent="0.3">
      <c r="A119" s="55">
        <v>113</v>
      </c>
      <c r="B119" s="221">
        <v>740600</v>
      </c>
      <c r="C119" s="229">
        <v>850102</v>
      </c>
      <c r="D119" s="230" t="s">
        <v>342</v>
      </c>
      <c r="E119" s="231"/>
      <c r="F119" s="232">
        <v>-4851.8100000000004</v>
      </c>
      <c r="G119" s="224" t="e">
        <f t="shared" si="3"/>
        <v>#DIV/0!</v>
      </c>
    </row>
    <row r="120" spans="1:7" ht="15" customHeight="1" thickTop="1" x14ac:dyDescent="0.25">
      <c r="A120" s="60">
        <v>114</v>
      </c>
      <c r="B120" s="51" t="s">
        <v>343</v>
      </c>
      <c r="C120" s="89" t="s">
        <v>316</v>
      </c>
      <c r="D120" s="51" t="s">
        <v>303</v>
      </c>
      <c r="E120" s="201">
        <v>70000</v>
      </c>
      <c r="F120" s="202">
        <v>0</v>
      </c>
      <c r="G120" s="61">
        <f t="shared" si="3"/>
        <v>0</v>
      </c>
    </row>
    <row r="121" spans="1:7" ht="15" customHeight="1" x14ac:dyDescent="0.25">
      <c r="A121" s="55">
        <v>115</v>
      </c>
      <c r="B121" s="76">
        <v>840303</v>
      </c>
      <c r="C121" s="85">
        <v>203030</v>
      </c>
      <c r="D121" s="54" t="s">
        <v>312</v>
      </c>
      <c r="E121" s="203">
        <v>50000</v>
      </c>
      <c r="F121" s="204">
        <v>0</v>
      </c>
      <c r="G121" s="61">
        <f t="shared" si="3"/>
        <v>0</v>
      </c>
    </row>
    <row r="122" spans="1:7" ht="15" customHeight="1" x14ac:dyDescent="0.25">
      <c r="A122" s="60">
        <v>116</v>
      </c>
      <c r="B122" s="54">
        <v>840303</v>
      </c>
      <c r="C122" s="85" t="s">
        <v>341</v>
      </c>
      <c r="D122" s="51" t="s">
        <v>188</v>
      </c>
      <c r="E122" s="62">
        <v>475000</v>
      </c>
      <c r="F122" s="63">
        <v>2997.55</v>
      </c>
      <c r="G122" s="61">
        <f t="shared" si="3"/>
        <v>6.3106315789473689E-3</v>
      </c>
    </row>
    <row r="123" spans="1:7" ht="15" customHeight="1" thickBot="1" x14ac:dyDescent="0.3">
      <c r="A123" s="55">
        <v>117</v>
      </c>
      <c r="B123" s="64">
        <v>840303</v>
      </c>
      <c r="C123" s="87">
        <v>710130</v>
      </c>
      <c r="D123" s="64" t="s">
        <v>194</v>
      </c>
      <c r="E123" s="70">
        <v>336000</v>
      </c>
      <c r="F123" s="71">
        <v>40186.42</v>
      </c>
      <c r="G123" s="65">
        <f t="shared" si="3"/>
        <v>0.11960244047619047</v>
      </c>
    </row>
    <row r="124" spans="1:7" ht="15.75" x14ac:dyDescent="0.25">
      <c r="A124" s="60"/>
      <c r="B124" s="51"/>
      <c r="C124" s="51"/>
      <c r="D124" s="51"/>
      <c r="E124" s="90">
        <f>SUM(E5:E123)</f>
        <v>18020700</v>
      </c>
      <c r="F124" s="91">
        <f>SUM(F5:F123)</f>
        <v>12828293.979999997</v>
      </c>
      <c r="G124" s="92">
        <f t="shared" si="3"/>
        <v>0.71186435488077582</v>
      </c>
    </row>
    <row r="125" spans="1:7" ht="15.75" x14ac:dyDescent="0.25">
      <c r="A125" s="93"/>
    </row>
    <row r="126" spans="1:7" s="94" customFormat="1" x14ac:dyDescent="0.25">
      <c r="B126" s="95" t="s">
        <v>116</v>
      </c>
      <c r="E126" s="96" t="s">
        <v>117</v>
      </c>
    </row>
    <row r="127" spans="1:7" s="94" customFormat="1" x14ac:dyDescent="0.25">
      <c r="E127" s="95" t="s">
        <v>118</v>
      </c>
    </row>
    <row r="128" spans="1:7" s="94" customFormat="1" ht="15.75" x14ac:dyDescent="0.25">
      <c r="B128" s="97" t="s">
        <v>119</v>
      </c>
      <c r="E128" s="1" t="s">
        <v>120</v>
      </c>
    </row>
    <row r="129" spans="1:6" x14ac:dyDescent="0.25">
      <c r="A129" s="94"/>
    </row>
    <row r="130" spans="1:6" x14ac:dyDescent="0.25">
      <c r="A130" s="94"/>
      <c r="D130" s="98">
        <f>'VENITURI TOTALE'!E40-'CHELTUIELI TOTALE'!F124</f>
        <v>793439.62000000477</v>
      </c>
    </row>
    <row r="131" spans="1:6" x14ac:dyDescent="0.25">
      <c r="A131" s="94"/>
    </row>
    <row r="132" spans="1:6" x14ac:dyDescent="0.25">
      <c r="A132" s="94"/>
      <c r="C132" s="99" t="s">
        <v>344</v>
      </c>
      <c r="D132" s="98">
        <f>'venituri functionare'!E6-'cheltuieli functionare'!E6</f>
        <v>676790.80999999959</v>
      </c>
      <c r="E132" t="s">
        <v>345</v>
      </c>
    </row>
    <row r="133" spans="1:6" ht="15.75" thickBot="1" x14ac:dyDescent="0.3">
      <c r="C133" s="100" t="s">
        <v>346</v>
      </c>
      <c r="D133" s="101">
        <f>'venituri dezvoltare'!E6-'cheltuieli dezvoltare'!E6</f>
        <v>116648.80999999959</v>
      </c>
      <c r="E133" t="s">
        <v>347</v>
      </c>
    </row>
    <row r="134" spans="1:6" x14ac:dyDescent="0.25">
      <c r="C134" s="99" t="s">
        <v>348</v>
      </c>
      <c r="D134" s="98">
        <f>D132+D133</f>
        <v>793439.61999999918</v>
      </c>
      <c r="E134" t="s">
        <v>434</v>
      </c>
    </row>
    <row r="136" spans="1:6" x14ac:dyDescent="0.25">
      <c r="C136" t="s">
        <v>435</v>
      </c>
      <c r="D136" s="98">
        <v>13621733.6</v>
      </c>
      <c r="E136" s="98">
        <v>12828293.98</v>
      </c>
      <c r="F136" s="98">
        <f>D136-E136</f>
        <v>793439.61999999918</v>
      </c>
    </row>
  </sheetData>
  <pageMargins left="0.7" right="0.7" top="0.75" bottom="0.75" header="0.511811023622047" footer="0.511811023622047"/>
  <pageSetup paperSize="9" scale="55" orientation="portrait" verticalDpi="300" r:id="rId1"/>
  <rowBreaks count="2" manualBreakCount="2">
    <brk id="58" max="6" man="1"/>
    <brk id="129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22" zoomScaleNormal="100" workbookViewId="0">
      <selection activeCell="H25" sqref="H25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349</v>
      </c>
      <c r="F1" t="s">
        <v>350</v>
      </c>
    </row>
    <row r="3" spans="1:6" x14ac:dyDescent="0.25">
      <c r="A3" s="102"/>
      <c r="B3" s="102"/>
      <c r="C3" s="102" t="s">
        <v>436</v>
      </c>
      <c r="D3" s="102"/>
      <c r="E3" s="102"/>
      <c r="F3" s="102"/>
    </row>
    <row r="4" spans="1:6" ht="18.75" x14ac:dyDescent="0.3">
      <c r="A4" s="103" t="s">
        <v>351</v>
      </c>
      <c r="B4" s="102"/>
      <c r="C4" s="102"/>
      <c r="D4" s="102"/>
      <c r="E4" s="102"/>
      <c r="F4" s="102"/>
    </row>
    <row r="5" spans="1:6" x14ac:dyDescent="0.25">
      <c r="A5" s="102" t="s">
        <v>352</v>
      </c>
      <c r="B5" s="102" t="s">
        <v>353</v>
      </c>
      <c r="C5" s="102" t="s">
        <v>354</v>
      </c>
      <c r="D5" s="102" t="s">
        <v>355</v>
      </c>
      <c r="E5" s="102" t="s">
        <v>356</v>
      </c>
      <c r="F5" s="102" t="s">
        <v>357</v>
      </c>
    </row>
    <row r="6" spans="1:6" x14ac:dyDescent="0.25">
      <c r="A6" s="104" t="s">
        <v>358</v>
      </c>
      <c r="B6" s="104"/>
      <c r="C6" s="104"/>
      <c r="D6" s="104"/>
      <c r="E6" s="104"/>
      <c r="F6" s="104"/>
    </row>
    <row r="7" spans="1:6" x14ac:dyDescent="0.25">
      <c r="A7" s="105">
        <v>1</v>
      </c>
      <c r="B7" s="105" t="s">
        <v>359</v>
      </c>
      <c r="C7" s="105" t="s">
        <v>360</v>
      </c>
      <c r="D7" s="106">
        <f>'VENITURI TOTALE'!E40</f>
        <v>13621733.600000001</v>
      </c>
      <c r="E7" s="107">
        <f>D7/D8*100</f>
        <v>139.24308830895359</v>
      </c>
      <c r="F7" s="105" t="s">
        <v>361</v>
      </c>
    </row>
    <row r="8" spans="1:6" x14ac:dyDescent="0.25">
      <c r="A8" s="104"/>
      <c r="B8" s="104"/>
      <c r="C8" s="104" t="s">
        <v>362</v>
      </c>
      <c r="D8" s="108">
        <f>'VENITURI TOTALE'!D40</f>
        <v>9782700</v>
      </c>
      <c r="E8" s="104"/>
      <c r="F8" s="104"/>
    </row>
    <row r="9" spans="1:6" x14ac:dyDescent="0.25">
      <c r="A9" s="105">
        <v>2</v>
      </c>
      <c r="B9" s="105" t="s">
        <v>363</v>
      </c>
      <c r="C9" s="105" t="s">
        <v>364</v>
      </c>
      <c r="D9" s="109">
        <f>'VENITURI TOTALE'!E40-'venituri functionare'!E28-'venituri functionare'!E59</f>
        <v>11856149.890000001</v>
      </c>
      <c r="E9" s="107">
        <f>D9/D10*100</f>
        <v>181.94324918666749</v>
      </c>
      <c r="F9" s="105" t="s">
        <v>361</v>
      </c>
    </row>
    <row r="10" spans="1:6" x14ac:dyDescent="0.25">
      <c r="A10" s="104"/>
      <c r="B10" s="104"/>
      <c r="C10" s="104" t="s">
        <v>365</v>
      </c>
      <c r="D10" s="110">
        <f>'VENITURI TOTALE'!D40-'venituri functionare'!D28-'venituri functionare'!D59</f>
        <v>6516400</v>
      </c>
      <c r="E10" s="104"/>
      <c r="F10" s="104"/>
    </row>
    <row r="11" spans="1:6" x14ac:dyDescent="0.25">
      <c r="A11" s="105">
        <v>3</v>
      </c>
      <c r="B11" s="105" t="s">
        <v>366</v>
      </c>
      <c r="C11" s="105" t="s">
        <v>364</v>
      </c>
      <c r="D11" s="109">
        <f>'VENITURI TOTALE'!E40-'venituri functionare'!E28-'venituri functionare'!E59</f>
        <v>11856149.890000001</v>
      </c>
      <c r="E11" s="107">
        <f>D11/D12*100</f>
        <v>87.038480109462711</v>
      </c>
      <c r="F11" s="105" t="s">
        <v>361</v>
      </c>
    </row>
    <row r="12" spans="1:6" x14ac:dyDescent="0.25">
      <c r="A12" s="104"/>
      <c r="B12" s="104"/>
      <c r="C12" s="104" t="s">
        <v>360</v>
      </c>
      <c r="D12" s="108">
        <f>'VENITURI TOTALE'!E40</f>
        <v>13621733.600000001</v>
      </c>
      <c r="E12" s="104"/>
      <c r="F12" s="104"/>
    </row>
    <row r="13" spans="1:6" x14ac:dyDescent="0.25">
      <c r="A13" s="105">
        <v>4</v>
      </c>
      <c r="B13" s="105" t="s">
        <v>367</v>
      </c>
      <c r="C13" s="105" t="s">
        <v>368</v>
      </c>
      <c r="D13" s="106">
        <f>'VENITURI TOTALE'!E40-'venituri functionare'!E13-'venituri functionare'!E28-'venituri functionare'!E59</f>
        <v>7307654.8800000018</v>
      </c>
      <c r="E13" s="107">
        <f>D13/D14*100</f>
        <v>53.647025368342263</v>
      </c>
      <c r="F13" s="105" t="s">
        <v>361</v>
      </c>
    </row>
    <row r="14" spans="1:6" x14ac:dyDescent="0.25">
      <c r="A14" s="104"/>
      <c r="B14" s="104"/>
      <c r="C14" s="104" t="s">
        <v>369</v>
      </c>
      <c r="D14" s="108">
        <f>'VENITURI TOTALE'!E40</f>
        <v>13621733.600000001</v>
      </c>
      <c r="E14" s="104"/>
      <c r="F14" s="104"/>
    </row>
    <row r="15" spans="1:6" x14ac:dyDescent="0.25">
      <c r="A15" s="105">
        <v>5</v>
      </c>
      <c r="B15" s="105" t="s">
        <v>370</v>
      </c>
      <c r="C15" s="105" t="s">
        <v>371</v>
      </c>
      <c r="D15" s="105"/>
      <c r="E15" s="105" t="e">
        <f>#DIV/0!</f>
        <v>#DIV/0!</v>
      </c>
      <c r="F15" s="105" t="s">
        <v>372</v>
      </c>
    </row>
    <row r="16" spans="1:6" x14ac:dyDescent="0.25">
      <c r="A16" s="111"/>
      <c r="B16" s="111"/>
      <c r="C16" s="111" t="s">
        <v>373</v>
      </c>
      <c r="D16" s="111"/>
      <c r="E16" s="111"/>
      <c r="F16" s="111"/>
    </row>
    <row r="17" spans="1:6" x14ac:dyDescent="0.25">
      <c r="A17" s="112">
        <v>6</v>
      </c>
      <c r="B17" s="113" t="s">
        <v>374</v>
      </c>
      <c r="C17" s="113" t="s">
        <v>375</v>
      </c>
      <c r="D17" s="113"/>
      <c r="E17" s="113" t="e">
        <f>#DIV/0!</f>
        <v>#DIV/0!</v>
      </c>
      <c r="F17" s="114" t="s">
        <v>372</v>
      </c>
    </row>
    <row r="18" spans="1:6" x14ac:dyDescent="0.25">
      <c r="A18" s="115"/>
      <c r="B18" s="102"/>
      <c r="C18" s="102" t="s">
        <v>376</v>
      </c>
      <c r="D18" s="102"/>
      <c r="E18" s="102"/>
      <c r="F18" s="116"/>
    </row>
    <row r="19" spans="1:6" x14ac:dyDescent="0.25">
      <c r="A19" s="117"/>
      <c r="B19" s="104"/>
      <c r="C19" s="104" t="s">
        <v>377</v>
      </c>
      <c r="D19" s="104"/>
      <c r="E19" s="104"/>
      <c r="F19" s="118"/>
    </row>
    <row r="20" spans="1:6" x14ac:dyDescent="0.25">
      <c r="A20" s="105">
        <v>7</v>
      </c>
      <c r="B20" s="105" t="s">
        <v>378</v>
      </c>
      <c r="C20" s="105" t="s">
        <v>379</v>
      </c>
      <c r="D20" s="105"/>
      <c r="E20" s="105" t="e">
        <f>#DIV/0!</f>
        <v>#DIV/0!</v>
      </c>
      <c r="F20" s="105" t="s">
        <v>372</v>
      </c>
    </row>
    <row r="21" spans="1:6" x14ac:dyDescent="0.25">
      <c r="A21" s="102"/>
      <c r="B21" s="102"/>
      <c r="C21" s="102" t="s">
        <v>380</v>
      </c>
      <c r="D21" s="102"/>
      <c r="E21" s="102"/>
      <c r="F21" s="102"/>
    </row>
    <row r="22" spans="1:6" x14ac:dyDescent="0.25">
      <c r="A22" s="111"/>
      <c r="B22" s="111"/>
      <c r="C22" s="111" t="s">
        <v>381</v>
      </c>
      <c r="D22" s="111"/>
      <c r="E22" s="111"/>
      <c r="F22" s="111"/>
    </row>
    <row r="23" spans="1:6" x14ac:dyDescent="0.25">
      <c r="A23" s="112">
        <v>8</v>
      </c>
      <c r="B23" s="113" t="s">
        <v>382</v>
      </c>
      <c r="C23" s="113" t="s">
        <v>383</v>
      </c>
      <c r="D23" s="119">
        <f>'VENITURI TOTALE'!E40-'venituri functionare'!E59-'venituri functionare'!E28</f>
        <v>11856149.890000001</v>
      </c>
      <c r="E23" s="120">
        <f>D23/D24*100</f>
        <v>87.038480109462711</v>
      </c>
      <c r="F23" s="114" t="s">
        <v>361</v>
      </c>
    </row>
    <row r="24" spans="1:6" x14ac:dyDescent="0.25">
      <c r="A24" s="117"/>
      <c r="B24" s="104"/>
      <c r="C24" s="104" t="s">
        <v>381</v>
      </c>
      <c r="D24" s="108">
        <f>'VENITURI TOTALE'!E40</f>
        <v>13621733.600000001</v>
      </c>
      <c r="E24" s="104"/>
      <c r="F24" s="118"/>
    </row>
    <row r="25" spans="1:6" x14ac:dyDescent="0.25">
      <c r="A25" s="105">
        <v>9</v>
      </c>
      <c r="B25" s="105" t="s">
        <v>384</v>
      </c>
      <c r="C25" s="105"/>
      <c r="D25" s="121"/>
      <c r="E25" s="121"/>
      <c r="F25" s="121"/>
    </row>
    <row r="26" spans="1:6" x14ac:dyDescent="0.25">
      <c r="A26" s="102" t="s">
        <v>385</v>
      </c>
      <c r="B26" s="102" t="s">
        <v>386</v>
      </c>
      <c r="C26" s="122" t="s">
        <v>387</v>
      </c>
      <c r="D26" s="143">
        <v>729341.6</v>
      </c>
      <c r="E26" s="123">
        <f>D26/D27</f>
        <v>0.69004364217961656</v>
      </c>
      <c r="F26" s="124" t="s">
        <v>388</v>
      </c>
    </row>
    <row r="27" spans="1:6" x14ac:dyDescent="0.25">
      <c r="A27" s="104"/>
      <c r="B27" s="104"/>
      <c r="C27" s="125" t="s">
        <v>389</v>
      </c>
      <c r="D27" s="144">
        <v>1056949.96</v>
      </c>
      <c r="E27" s="104"/>
      <c r="F27" s="126"/>
    </row>
    <row r="28" spans="1:6" x14ac:dyDescent="0.25">
      <c r="A28" s="105" t="s">
        <v>390</v>
      </c>
      <c r="B28" s="105" t="s">
        <v>384</v>
      </c>
      <c r="C28" s="127" t="s">
        <v>391</v>
      </c>
      <c r="D28" s="145">
        <v>825396.08</v>
      </c>
      <c r="E28" s="146">
        <v>1196226.2</v>
      </c>
      <c r="F28" s="128" t="s">
        <v>392</v>
      </c>
    </row>
    <row r="29" spans="1:6" x14ac:dyDescent="0.25">
      <c r="A29" s="102"/>
      <c r="B29" s="102"/>
      <c r="C29" s="122" t="s">
        <v>393</v>
      </c>
      <c r="D29" s="129">
        <f>D28/E28</f>
        <v>0.69000000167192455</v>
      </c>
      <c r="E29" s="130"/>
      <c r="F29" s="131"/>
    </row>
    <row r="30" spans="1:6" x14ac:dyDescent="0.25">
      <c r="A30" s="102"/>
      <c r="B30" s="102"/>
      <c r="C30" s="102"/>
      <c r="D30" s="105"/>
      <c r="E30" s="105"/>
      <c r="F30" s="105"/>
    </row>
    <row r="31" spans="1:6" x14ac:dyDescent="0.25">
      <c r="A31" s="102"/>
      <c r="B31" s="102"/>
      <c r="C31" s="102"/>
      <c r="D31" s="102"/>
      <c r="E31" s="102"/>
      <c r="F31" s="102"/>
    </row>
    <row r="32" spans="1:6" ht="18.75" x14ac:dyDescent="0.3">
      <c r="A32" s="132" t="s">
        <v>394</v>
      </c>
      <c r="B32" s="111"/>
      <c r="C32" s="111"/>
      <c r="D32" s="111"/>
      <c r="E32" s="111"/>
      <c r="F32" s="111"/>
    </row>
    <row r="33" spans="1:6" x14ac:dyDescent="0.25">
      <c r="A33" s="133" t="s">
        <v>395</v>
      </c>
      <c r="B33" s="134" t="s">
        <v>353</v>
      </c>
      <c r="C33" s="134" t="s">
        <v>354</v>
      </c>
      <c r="D33" s="134" t="s">
        <v>355</v>
      </c>
      <c r="E33" s="134" t="s">
        <v>356</v>
      </c>
      <c r="F33" s="135" t="s">
        <v>357</v>
      </c>
    </row>
    <row r="34" spans="1:6" x14ac:dyDescent="0.25">
      <c r="A34" s="105">
        <v>1</v>
      </c>
      <c r="B34" s="105" t="s">
        <v>396</v>
      </c>
      <c r="C34" s="105" t="s">
        <v>397</v>
      </c>
      <c r="D34" s="105"/>
      <c r="E34" s="105" t="e">
        <f>#DIV/0!</f>
        <v>#DIV/0!</v>
      </c>
      <c r="F34" s="105" t="s">
        <v>372</v>
      </c>
    </row>
    <row r="35" spans="1:6" x14ac:dyDescent="0.25">
      <c r="A35" s="102"/>
      <c r="B35" s="102"/>
      <c r="C35" s="102" t="s">
        <v>398</v>
      </c>
      <c r="D35" s="102"/>
      <c r="E35" s="102"/>
      <c r="F35" s="102"/>
    </row>
    <row r="36" spans="1:6" x14ac:dyDescent="0.25">
      <c r="A36" s="104"/>
      <c r="B36" s="104"/>
      <c r="C36" s="104" t="s">
        <v>399</v>
      </c>
      <c r="D36" s="104"/>
      <c r="E36" s="104"/>
      <c r="F36" s="104"/>
    </row>
    <row r="37" spans="1:6" x14ac:dyDescent="0.25">
      <c r="A37" s="105">
        <v>2</v>
      </c>
      <c r="B37" s="105" t="s">
        <v>400</v>
      </c>
      <c r="C37" s="105" t="s">
        <v>401</v>
      </c>
      <c r="D37" s="136">
        <f>'cheltuieli functionare'!E6</f>
        <v>7134171.46</v>
      </c>
      <c r="E37" s="107">
        <f>D37/D38*100</f>
        <v>55.612784296357397</v>
      </c>
      <c r="F37" s="105" t="s">
        <v>402</v>
      </c>
    </row>
    <row r="38" spans="1:6" x14ac:dyDescent="0.25">
      <c r="A38" s="104"/>
      <c r="B38" s="104"/>
      <c r="C38" s="104" t="s">
        <v>399</v>
      </c>
      <c r="D38" s="137">
        <f>'CHELTUIELI TOTALE'!F124</f>
        <v>12828293.979999997</v>
      </c>
      <c r="E38" s="104"/>
      <c r="F38" s="104"/>
    </row>
    <row r="39" spans="1:6" x14ac:dyDescent="0.25">
      <c r="A39" s="105">
        <v>3</v>
      </c>
      <c r="B39" s="105" t="s">
        <v>403</v>
      </c>
      <c r="C39" s="105" t="s">
        <v>404</v>
      </c>
      <c r="D39" s="142">
        <f>'cheltuieli dezvoltare'!E6</f>
        <v>5694122.5200000005</v>
      </c>
      <c r="E39" s="107">
        <f>D39/D40*100</f>
        <v>44.387215703642632</v>
      </c>
      <c r="F39" s="105" t="s">
        <v>361</v>
      </c>
    </row>
    <row r="40" spans="1:6" x14ac:dyDescent="0.25">
      <c r="A40" s="104"/>
      <c r="B40" s="104"/>
      <c r="C40" s="104" t="s">
        <v>399</v>
      </c>
      <c r="D40" s="137">
        <f>'CHELTUIELI TOTALE'!F124</f>
        <v>12828293.979999997</v>
      </c>
      <c r="E40" s="104"/>
      <c r="F40" s="104"/>
    </row>
    <row r="41" spans="1:6" x14ac:dyDescent="0.25">
      <c r="A41" s="105">
        <v>4</v>
      </c>
      <c r="B41" s="105" t="s">
        <v>405</v>
      </c>
      <c r="C41" s="105" t="s">
        <v>406</v>
      </c>
      <c r="D41" s="105">
        <v>0</v>
      </c>
      <c r="E41" s="105" t="e">
        <f>#DIV/0!</f>
        <v>#DIV/0!</v>
      </c>
      <c r="F41" s="105" t="s">
        <v>372</v>
      </c>
    </row>
    <row r="42" spans="1:6" x14ac:dyDescent="0.25">
      <c r="A42" s="104"/>
      <c r="B42" s="104"/>
      <c r="C42" s="104" t="s">
        <v>399</v>
      </c>
      <c r="D42" s="104"/>
      <c r="E42" s="104"/>
      <c r="F42" s="104"/>
    </row>
    <row r="43" spans="1:6" x14ac:dyDescent="0.25">
      <c r="A43" s="134">
        <v>5</v>
      </c>
      <c r="B43" s="134" t="s">
        <v>407</v>
      </c>
      <c r="C43" s="134" t="s">
        <v>408</v>
      </c>
      <c r="D43" s="138">
        <f>'venituri functionare'!E6-'cheltuieli functionare'!E6</f>
        <v>676790.80999999959</v>
      </c>
      <c r="E43" s="134"/>
      <c r="F43" s="134" t="s">
        <v>361</v>
      </c>
    </row>
    <row r="44" spans="1:6" x14ac:dyDescent="0.25">
      <c r="A44" s="134">
        <v>6</v>
      </c>
      <c r="B44" s="134" t="s">
        <v>409</v>
      </c>
      <c r="C44" s="134" t="s">
        <v>408</v>
      </c>
      <c r="D44" s="138">
        <f>'venituri dezvoltare'!E6-'cheltuieli dezvoltare'!E6</f>
        <v>116648.80999999959</v>
      </c>
      <c r="E44" s="134"/>
      <c r="F44" s="134" t="s">
        <v>361</v>
      </c>
    </row>
    <row r="45" spans="1:6" x14ac:dyDescent="0.25">
      <c r="A45" s="105"/>
      <c r="B45" s="105"/>
      <c r="C45" s="105"/>
      <c r="D45" s="105"/>
      <c r="E45" s="105"/>
      <c r="F45" s="105"/>
    </row>
    <row r="47" spans="1:6" x14ac:dyDescent="0.25">
      <c r="B47" t="s">
        <v>116</v>
      </c>
      <c r="E47" t="s">
        <v>166</v>
      </c>
    </row>
    <row r="48" spans="1:6" x14ac:dyDescent="0.25">
      <c r="E48" t="s">
        <v>118</v>
      </c>
    </row>
    <row r="49" spans="2:5" x14ac:dyDescent="0.25">
      <c r="B49" t="s">
        <v>119</v>
      </c>
      <c r="E49" t="s">
        <v>410</v>
      </c>
    </row>
  </sheetData>
  <pageMargins left="0.7" right="0.7" top="0.75" bottom="0.75" header="0.511811023622047" footer="0.511811023622047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2023-10-26T14:46:53Z</cp:lastPrinted>
  <dcterms:created xsi:type="dcterms:W3CDTF">2006-09-16T00:00:00Z</dcterms:created>
  <dcterms:modified xsi:type="dcterms:W3CDTF">2023-10-26T14:47:42Z</dcterms:modified>
  <dc:language>en-US</dc:language>
</cp:coreProperties>
</file>