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F:\"/>
    </mc:Choice>
  </mc:AlternateContent>
  <xr:revisionPtr revIDLastSave="0" documentId="13_ncr:1_{41FFA541-6D13-4B99-9AAD-C491778CE023}" xr6:coauthVersionLast="47" xr6:coauthVersionMax="47" xr10:uidLastSave="{00000000-0000-0000-0000-000000000000}"/>
  <bookViews>
    <workbookView xWindow="3630" yWindow="1125" windowWidth="22815" windowHeight="12900" tabRatio="500" xr2:uid="{00000000-000D-0000-FFFF-FFFF00000000}"/>
  </bookViews>
  <sheets>
    <sheet name="Sheet1" sheetId="1" r:id="rId1"/>
    <sheet name="Sheet2" sheetId="2" r:id="rId2"/>
    <sheet name="Sheet3" sheetId="3" r:id="rId3"/>
  </sheets>
  <definedNames>
    <definedName name="_xlnm.Print_Area" localSheetId="0">Sheet1!$A$1:$L$91</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K81" i="1" l="1"/>
  <c r="X80" i="1"/>
  <c r="W80" i="1"/>
  <c r="N80" i="1"/>
  <c r="J78" i="1"/>
  <c r="I78" i="1"/>
  <c r="X77" i="1"/>
  <c r="W77" i="1"/>
  <c r="N77" i="1"/>
  <c r="J77" i="1"/>
  <c r="I77" i="1"/>
  <c r="X75" i="1"/>
  <c r="Y75" i="1" s="1"/>
  <c r="W75" i="1"/>
  <c r="N75" i="1"/>
  <c r="J75" i="1"/>
  <c r="I75" i="1"/>
  <c r="X74" i="1"/>
  <c r="W74" i="1"/>
  <c r="N74" i="1"/>
  <c r="J74" i="1"/>
  <c r="I74" i="1"/>
  <c r="V71" i="1"/>
  <c r="U71" i="1"/>
  <c r="P71" i="1"/>
  <c r="O71" i="1"/>
  <c r="Q71" i="1" s="1"/>
  <c r="N71" i="1"/>
  <c r="S71" i="1" s="1"/>
  <c r="I71" i="1"/>
  <c r="J71" i="1" s="1"/>
  <c r="N70" i="1"/>
  <c r="J70" i="1"/>
  <c r="I70" i="1"/>
  <c r="V69" i="1"/>
  <c r="U69" i="1"/>
  <c r="P69" i="1"/>
  <c r="O69" i="1"/>
  <c r="N69" i="1"/>
  <c r="S69" i="1" s="1"/>
  <c r="I69" i="1"/>
  <c r="J69" i="1" s="1"/>
  <c r="N68" i="1"/>
  <c r="J68" i="1"/>
  <c r="I68" i="1"/>
  <c r="V67" i="1"/>
  <c r="U67" i="1"/>
  <c r="P67" i="1"/>
  <c r="O67" i="1"/>
  <c r="N67" i="1"/>
  <c r="Q67" i="1" s="1"/>
  <c r="I67" i="1"/>
  <c r="J67" i="1" s="1"/>
  <c r="N66" i="1"/>
  <c r="J66" i="1"/>
  <c r="I66" i="1"/>
  <c r="V65" i="1"/>
  <c r="U65" i="1"/>
  <c r="P65" i="1"/>
  <c r="O65" i="1"/>
  <c r="N65" i="1"/>
  <c r="I65" i="1"/>
  <c r="J65" i="1" s="1"/>
  <c r="N64" i="1"/>
  <c r="J64" i="1"/>
  <c r="I64" i="1"/>
  <c r="V63" i="1"/>
  <c r="U63" i="1"/>
  <c r="P63" i="1"/>
  <c r="O63" i="1"/>
  <c r="N63" i="1"/>
  <c r="Q63" i="1" s="1"/>
  <c r="I63" i="1"/>
  <c r="J63" i="1" s="1"/>
  <c r="N62" i="1"/>
  <c r="J62" i="1"/>
  <c r="I62" i="1"/>
  <c r="V61" i="1"/>
  <c r="U61" i="1"/>
  <c r="P61" i="1"/>
  <c r="O61" i="1"/>
  <c r="N61" i="1"/>
  <c r="I61" i="1"/>
  <c r="J61" i="1" s="1"/>
  <c r="N60" i="1"/>
  <c r="J60" i="1"/>
  <c r="I60" i="1"/>
  <c r="V59" i="1"/>
  <c r="U59" i="1"/>
  <c r="P59" i="1"/>
  <c r="O59" i="1"/>
  <c r="N59" i="1"/>
  <c r="Q59" i="1" s="1"/>
  <c r="I59" i="1"/>
  <c r="J59" i="1" s="1"/>
  <c r="N58" i="1"/>
  <c r="J58" i="1"/>
  <c r="I58" i="1"/>
  <c r="V57" i="1"/>
  <c r="U57" i="1"/>
  <c r="P57" i="1"/>
  <c r="O57" i="1"/>
  <c r="N57" i="1"/>
  <c r="I57" i="1"/>
  <c r="J57" i="1" s="1"/>
  <c r="N56" i="1"/>
  <c r="J56" i="1"/>
  <c r="I56" i="1"/>
  <c r="V55" i="1"/>
  <c r="U55" i="1"/>
  <c r="P55" i="1"/>
  <c r="O55" i="1"/>
  <c r="N55" i="1"/>
  <c r="I55" i="1"/>
  <c r="J55" i="1" s="1"/>
  <c r="V53" i="1"/>
  <c r="P53" i="1"/>
  <c r="Q53" i="1" s="1"/>
  <c r="O53" i="1"/>
  <c r="N53" i="1"/>
  <c r="U53" i="1" s="1"/>
  <c r="I53" i="1"/>
  <c r="J53" i="1" s="1"/>
  <c r="N52" i="1"/>
  <c r="U52" i="1" s="1"/>
  <c r="J52" i="1"/>
  <c r="I52" i="1"/>
  <c r="V51" i="1"/>
  <c r="U51" i="1"/>
  <c r="P51" i="1"/>
  <c r="Q51" i="1" s="1"/>
  <c r="O51" i="1"/>
  <c r="N51" i="1"/>
  <c r="I51" i="1"/>
  <c r="J51" i="1" s="1"/>
  <c r="U50" i="1"/>
  <c r="N50" i="1"/>
  <c r="J50" i="1"/>
  <c r="I50" i="1"/>
  <c r="V49" i="1"/>
  <c r="U49" i="1"/>
  <c r="Q49" i="1"/>
  <c r="P49" i="1"/>
  <c r="O49" i="1"/>
  <c r="N49" i="1"/>
  <c r="S49" i="1" s="1"/>
  <c r="J49" i="1"/>
  <c r="I49" i="1"/>
  <c r="U48" i="1"/>
  <c r="O48" i="1"/>
  <c r="N48" i="1"/>
  <c r="J48" i="1"/>
  <c r="I48" i="1"/>
  <c r="V47" i="1"/>
  <c r="U47" i="1"/>
  <c r="Q47" i="1"/>
  <c r="P47" i="1"/>
  <c r="O47" i="1"/>
  <c r="N47" i="1"/>
  <c r="S47" i="1" s="1"/>
  <c r="J47" i="1"/>
  <c r="I47" i="1"/>
  <c r="O46" i="1"/>
  <c r="N46" i="1"/>
  <c r="U46" i="1" s="1"/>
  <c r="J46" i="1"/>
  <c r="I46" i="1"/>
  <c r="V45" i="1"/>
  <c r="U45" i="1"/>
  <c r="P45" i="1"/>
  <c r="Q45" i="1" s="1"/>
  <c r="O45" i="1"/>
  <c r="N45" i="1"/>
  <c r="I45" i="1"/>
  <c r="J45" i="1" s="1"/>
  <c r="N44" i="1"/>
  <c r="U44" i="1" s="1"/>
  <c r="J44" i="1"/>
  <c r="I44" i="1"/>
  <c r="V42" i="1"/>
  <c r="P42" i="1"/>
  <c r="O42" i="1"/>
  <c r="N42" i="1"/>
  <c r="I42" i="1"/>
  <c r="J42" i="1" s="1"/>
  <c r="V41" i="1"/>
  <c r="P41" i="1"/>
  <c r="Q41" i="1" s="1"/>
  <c r="O41" i="1"/>
  <c r="N41" i="1"/>
  <c r="S41" i="1" s="1"/>
  <c r="I41" i="1"/>
  <c r="J41" i="1" s="1"/>
  <c r="P40" i="1"/>
  <c r="N40" i="1"/>
  <c r="I40" i="1"/>
  <c r="J40" i="1" s="1"/>
  <c r="N39" i="1"/>
  <c r="P39" i="1" s="1"/>
  <c r="J39" i="1"/>
  <c r="I39" i="1"/>
  <c r="N38" i="1"/>
  <c r="I38" i="1"/>
  <c r="J38" i="1" s="1"/>
  <c r="V37" i="1"/>
  <c r="Q37" i="1"/>
  <c r="P37" i="1"/>
  <c r="O37" i="1"/>
  <c r="N37" i="1"/>
  <c r="S37" i="1" s="1"/>
  <c r="J37" i="1"/>
  <c r="I37" i="1"/>
  <c r="P36" i="1"/>
  <c r="N36" i="1"/>
  <c r="I36" i="1"/>
  <c r="J36" i="1" s="1"/>
  <c r="O35" i="1"/>
  <c r="N35" i="1"/>
  <c r="P35" i="1" s="1"/>
  <c r="J35" i="1"/>
  <c r="I35" i="1"/>
  <c r="N34" i="1"/>
  <c r="P34" i="1" s="1"/>
  <c r="J34" i="1"/>
  <c r="I34" i="1"/>
  <c r="N33" i="1"/>
  <c r="I33" i="1"/>
  <c r="J33" i="1" s="1"/>
  <c r="P32" i="1"/>
  <c r="N32" i="1"/>
  <c r="J32" i="1"/>
  <c r="I32" i="1"/>
  <c r="N31" i="1"/>
  <c r="J31" i="1"/>
  <c r="I31" i="1"/>
  <c r="V30" i="1"/>
  <c r="O30" i="1"/>
  <c r="N30" i="1"/>
  <c r="S30" i="1" s="1"/>
  <c r="I30" i="1"/>
  <c r="J30" i="1" s="1"/>
  <c r="V29" i="1"/>
  <c r="P29" i="1"/>
  <c r="O29" i="1"/>
  <c r="Q29" i="1" s="1"/>
  <c r="N29" i="1"/>
  <c r="S29" i="1" s="1"/>
  <c r="I29" i="1"/>
  <c r="J29" i="1" s="1"/>
  <c r="P28" i="1"/>
  <c r="N28" i="1"/>
  <c r="V28" i="1" s="1"/>
  <c r="J28" i="1"/>
  <c r="I28" i="1"/>
  <c r="N27" i="1"/>
  <c r="J27" i="1"/>
  <c r="I27" i="1"/>
  <c r="V26" i="1"/>
  <c r="O26" i="1"/>
  <c r="N26" i="1"/>
  <c r="S26" i="1" s="1"/>
  <c r="I26" i="1"/>
  <c r="J26" i="1" s="1"/>
  <c r="V25" i="1"/>
  <c r="P25" i="1"/>
  <c r="O25" i="1"/>
  <c r="Q25" i="1" s="1"/>
  <c r="N25" i="1"/>
  <c r="S25" i="1" s="1"/>
  <c r="I25" i="1"/>
  <c r="J25" i="1" s="1"/>
  <c r="P24" i="1"/>
  <c r="N24" i="1"/>
  <c r="V24" i="1" s="1"/>
  <c r="J24" i="1"/>
  <c r="I24" i="1"/>
  <c r="N23" i="1"/>
  <c r="J23" i="1"/>
  <c r="I23" i="1"/>
  <c r="N22" i="1"/>
  <c r="O22" i="1" s="1"/>
  <c r="I22" i="1"/>
  <c r="J22" i="1" s="1"/>
  <c r="V21" i="1"/>
  <c r="P21" i="1"/>
  <c r="O21" i="1"/>
  <c r="Q21" i="1" s="1"/>
  <c r="N21" i="1"/>
  <c r="S21" i="1" s="1"/>
  <c r="I21" i="1"/>
  <c r="J21" i="1" s="1"/>
  <c r="P20" i="1"/>
  <c r="N20" i="1"/>
  <c r="V20" i="1" s="1"/>
  <c r="I20" i="1"/>
  <c r="J20" i="1" s="1"/>
  <c r="N19" i="1"/>
  <c r="P19" i="1" s="1"/>
  <c r="J19" i="1"/>
  <c r="I19" i="1"/>
  <c r="N18" i="1"/>
  <c r="I18" i="1"/>
  <c r="J18" i="1" s="1"/>
  <c r="V17" i="1"/>
  <c r="P17" i="1"/>
  <c r="O17" i="1"/>
  <c r="Q17" i="1" s="1"/>
  <c r="N17" i="1"/>
  <c r="S17" i="1" s="1"/>
  <c r="I17" i="1"/>
  <c r="J17" i="1" s="1"/>
  <c r="P16" i="1"/>
  <c r="N16" i="1"/>
  <c r="V16" i="1" s="1"/>
  <c r="I16" i="1"/>
  <c r="J16" i="1" s="1"/>
  <c r="N15" i="1"/>
  <c r="P15" i="1" s="1"/>
  <c r="J15" i="1"/>
  <c r="I15" i="1"/>
  <c r="N14" i="1"/>
  <c r="I14" i="1"/>
  <c r="J14" i="1" s="1"/>
  <c r="V13" i="1"/>
  <c r="P13" i="1"/>
  <c r="O13" i="1"/>
  <c r="Q13" i="1" s="1"/>
  <c r="N13" i="1"/>
  <c r="S13" i="1" s="1"/>
  <c r="I13" i="1"/>
  <c r="J13" i="1" s="1"/>
  <c r="P12" i="1"/>
  <c r="N12" i="1"/>
  <c r="V12" i="1" s="1"/>
  <c r="I12" i="1"/>
  <c r="J12" i="1" s="1"/>
  <c r="N11" i="1"/>
  <c r="P11" i="1" s="1"/>
  <c r="J11" i="1"/>
  <c r="I11" i="1"/>
  <c r="N10" i="1"/>
  <c r="O10" i="1" s="1"/>
  <c r="I10" i="1"/>
  <c r="J10"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4" i="1" s="1"/>
  <c r="B45" i="1" s="1"/>
  <c r="B46" i="1" s="1"/>
  <c r="B47" i="1" s="1"/>
  <c r="B48" i="1" s="1"/>
  <c r="B49" i="1" s="1"/>
  <c r="B50" i="1" s="1"/>
  <c r="B51" i="1" s="1"/>
  <c r="B52" i="1" s="1"/>
  <c r="B53" i="1" s="1"/>
  <c r="B55" i="1" s="1"/>
  <c r="B56" i="1" s="1"/>
  <c r="B57" i="1" s="1"/>
  <c r="B58" i="1" s="1"/>
  <c r="B59" i="1" s="1"/>
  <c r="B60" i="1" s="1"/>
  <c r="B61" i="1" s="1"/>
  <c r="B62" i="1" s="1"/>
  <c r="B63" i="1" s="1"/>
  <c r="B64" i="1" s="1"/>
  <c r="B65" i="1" s="1"/>
  <c r="B66" i="1" s="1"/>
  <c r="B67" i="1" s="1"/>
  <c r="B68" i="1" s="1"/>
  <c r="B69" i="1" s="1"/>
  <c r="B70" i="1" s="1"/>
  <c r="B71" i="1" s="1"/>
  <c r="B74" i="1" s="1"/>
  <c r="B75" i="1" s="1"/>
  <c r="B77" i="1" s="1"/>
  <c r="V9" i="1"/>
  <c r="P9" i="1"/>
  <c r="O9" i="1"/>
  <c r="Q9" i="1" s="1"/>
  <c r="N9" i="1"/>
  <c r="S9" i="1" s="1"/>
  <c r="I9" i="1"/>
  <c r="J9" i="1" s="1"/>
  <c r="V10" i="1" l="1"/>
  <c r="O14" i="1"/>
  <c r="V14" i="1"/>
  <c r="S14" i="1" s="1"/>
  <c r="O18" i="1"/>
  <c r="V22" i="1"/>
  <c r="P10" i="1"/>
  <c r="O11" i="1"/>
  <c r="Q11" i="1" s="1"/>
  <c r="V11" i="1"/>
  <c r="S12" i="1"/>
  <c r="O15" i="1"/>
  <c r="Q15" i="1" s="1"/>
  <c r="V15" i="1"/>
  <c r="S15" i="1" s="1"/>
  <c r="P22" i="1"/>
  <c r="O23" i="1"/>
  <c r="Q23" i="1" s="1"/>
  <c r="V23" i="1"/>
  <c r="S24" i="1"/>
  <c r="P26" i="1"/>
  <c r="O27" i="1"/>
  <c r="Q27" i="1" s="1"/>
  <c r="V27" i="1"/>
  <c r="S27" i="1" s="1"/>
  <c r="S28" i="1"/>
  <c r="P30" i="1"/>
  <c r="O31" i="1"/>
  <c r="V31" i="1"/>
  <c r="S31" i="1" s="1"/>
  <c r="S32" i="1"/>
  <c r="V32" i="1"/>
  <c r="O33" i="1"/>
  <c r="O34" i="1"/>
  <c r="Q35" i="1"/>
  <c r="O38" i="1"/>
  <c r="O39" i="1"/>
  <c r="Q42" i="1"/>
  <c r="O44" i="1"/>
  <c r="V50" i="1"/>
  <c r="P50" i="1"/>
  <c r="O52" i="1"/>
  <c r="Q55" i="1"/>
  <c r="Q57" i="1"/>
  <c r="Q61" i="1"/>
  <c r="Q65" i="1"/>
  <c r="S10" i="1"/>
  <c r="S11" i="1"/>
  <c r="V18" i="1"/>
  <c r="S18" i="1" s="1"/>
  <c r="S19" i="1"/>
  <c r="S23" i="1"/>
  <c r="P14" i="1"/>
  <c r="S16" i="1"/>
  <c r="P18" i="1"/>
  <c r="O19" i="1"/>
  <c r="Q19" i="1" s="1"/>
  <c r="V19" i="1"/>
  <c r="S20" i="1"/>
  <c r="Q10" i="1"/>
  <c r="O12" i="1"/>
  <c r="Q12" i="1" s="1"/>
  <c r="Q14" i="1"/>
  <c r="O16" i="1"/>
  <c r="Q16" i="1" s="1"/>
  <c r="Q18" i="1"/>
  <c r="O20" i="1"/>
  <c r="Q20" i="1" s="1"/>
  <c r="Q22" i="1"/>
  <c r="P23" i="1"/>
  <c r="O24" i="1"/>
  <c r="Q24" i="1" s="1"/>
  <c r="Q26" i="1"/>
  <c r="P27" i="1"/>
  <c r="O28" i="1"/>
  <c r="Q28" i="1" s="1"/>
  <c r="Q30" i="1"/>
  <c r="P31" i="1"/>
  <c r="O32" i="1"/>
  <c r="Q32" i="1" s="1"/>
  <c r="P33" i="1"/>
  <c r="S35" i="1"/>
  <c r="V36" i="1"/>
  <c r="S36" i="1" s="1"/>
  <c r="O36" i="1"/>
  <c r="Q36" i="1" s="1"/>
  <c r="P38" i="1"/>
  <c r="Q39" i="1"/>
  <c r="S45" i="1"/>
  <c r="V48" i="1"/>
  <c r="S48" i="1" s="1"/>
  <c r="P48" i="1"/>
  <c r="Q48" i="1" s="1"/>
  <c r="O50" i="1"/>
  <c r="Q50" i="1" s="1"/>
  <c r="U60" i="1"/>
  <c r="S60" i="1" s="1"/>
  <c r="O60" i="1"/>
  <c r="V60" i="1"/>
  <c r="P60" i="1"/>
  <c r="Q60" i="1" s="1"/>
  <c r="U64" i="1"/>
  <c r="O64" i="1"/>
  <c r="Q64" i="1" s="1"/>
  <c r="V64" i="1"/>
  <c r="P64" i="1"/>
  <c r="U68" i="1"/>
  <c r="S68" i="1" s="1"/>
  <c r="O68" i="1"/>
  <c r="V68" i="1"/>
  <c r="P68" i="1"/>
  <c r="Q68" i="1" s="1"/>
  <c r="Q69" i="1"/>
  <c r="U74" i="1"/>
  <c r="S74" i="1" s="1"/>
  <c r="O74" i="1"/>
  <c r="V74" i="1"/>
  <c r="P74" i="1"/>
  <c r="Q74" i="1" s="1"/>
  <c r="S22" i="1"/>
  <c r="Q31" i="1"/>
  <c r="V34" i="1"/>
  <c r="S34" i="1" s="1"/>
  <c r="V35" i="1"/>
  <c r="V40" i="1"/>
  <c r="S40" i="1" s="1"/>
  <c r="O40" i="1"/>
  <c r="Q40" i="1" s="1"/>
  <c r="V46" i="1"/>
  <c r="S46" i="1" s="1"/>
  <c r="P46" i="1"/>
  <c r="Q46" i="1" s="1"/>
  <c r="S50" i="1"/>
  <c r="S51" i="1"/>
  <c r="Q33" i="1"/>
  <c r="V33" i="1"/>
  <c r="S33" i="1" s="1"/>
  <c r="Q38" i="1"/>
  <c r="V38" i="1"/>
  <c r="S38" i="1" s="1"/>
  <c r="V39" i="1"/>
  <c r="S39" i="1" s="1"/>
  <c r="V44" i="1"/>
  <c r="S44" i="1" s="1"/>
  <c r="P44" i="1"/>
  <c r="Q44" i="1" s="1"/>
  <c r="V52" i="1"/>
  <c r="S52" i="1" s="1"/>
  <c r="P52" i="1"/>
  <c r="Q52" i="1"/>
  <c r="U56" i="1"/>
  <c r="S56" i="1" s="1"/>
  <c r="O56" i="1"/>
  <c r="Q56" i="1" s="1"/>
  <c r="V56" i="1"/>
  <c r="P56" i="1"/>
  <c r="U58" i="1"/>
  <c r="S58" i="1" s="1"/>
  <c r="O58" i="1"/>
  <c r="Q58" i="1" s="1"/>
  <c r="V58" i="1"/>
  <c r="P58" i="1"/>
  <c r="U62" i="1"/>
  <c r="S62" i="1" s="1"/>
  <c r="O62" i="1"/>
  <c r="Q62" i="1"/>
  <c r="V62" i="1"/>
  <c r="P62" i="1"/>
  <c r="U66" i="1"/>
  <c r="S66" i="1" s="1"/>
  <c r="O66" i="1"/>
  <c r="Q66" i="1" s="1"/>
  <c r="V66" i="1"/>
  <c r="P66" i="1"/>
  <c r="U70" i="1"/>
  <c r="S70" i="1" s="1"/>
  <c r="O70" i="1"/>
  <c r="V70" i="1"/>
  <c r="P70" i="1"/>
  <c r="Q70" i="1" s="1"/>
  <c r="U75" i="1"/>
  <c r="S75" i="1" s="1"/>
  <c r="O75" i="1"/>
  <c r="Q75" i="1" s="1"/>
  <c r="V75" i="1"/>
  <c r="P75" i="1"/>
  <c r="U80" i="1"/>
  <c r="S80" i="1" s="1"/>
  <c r="O80" i="1"/>
  <c r="Q80" i="1"/>
  <c r="V80" i="1"/>
  <c r="P80" i="1"/>
  <c r="S42" i="1"/>
  <c r="S55" i="1"/>
  <c r="S57" i="1"/>
  <c r="S59" i="1"/>
  <c r="S61" i="1"/>
  <c r="S63" i="1"/>
  <c r="S65" i="1"/>
  <c r="S67" i="1"/>
  <c r="O77" i="1"/>
  <c r="Q77" i="1" s="1"/>
  <c r="U77" i="1"/>
  <c r="S77" i="1" s="1"/>
  <c r="P77" i="1"/>
  <c r="V77" i="1"/>
  <c r="S64" i="1" l="1"/>
</calcChain>
</file>

<file path=xl/sharedStrings.xml><?xml version="1.0" encoding="utf-8"?>
<sst xmlns="http://schemas.openxmlformats.org/spreadsheetml/2006/main" count="282" uniqueCount="127">
  <si>
    <t>COMUNA AVRAM IANCU</t>
  </si>
  <si>
    <t>LISTA DE INVENTARIERE DOMENIUL PUBLIC</t>
  </si>
  <si>
    <t>UNITATEA V - DRUMURI</t>
  </si>
  <si>
    <t>Nr Crt.</t>
  </si>
  <si>
    <t>Cod</t>
  </si>
  <si>
    <t>Nr. Inv</t>
  </si>
  <si>
    <t>Denumirea bunurilor inventariate</t>
  </si>
  <si>
    <t>Localizare</t>
  </si>
  <si>
    <t xml:space="preserve">Lungime </t>
  </si>
  <si>
    <t>Latime</t>
  </si>
  <si>
    <t>Suprafata mp</t>
  </si>
  <si>
    <t>Valoare totala drum</t>
  </si>
  <si>
    <t>ml</t>
  </si>
  <si>
    <t>mp</t>
  </si>
  <si>
    <t>V/mp (lei)</t>
  </si>
  <si>
    <t>Valoare de inventar (lei)</t>
  </si>
  <si>
    <t>INTRAVILANE</t>
  </si>
  <si>
    <t>AVRAM IANCU</t>
  </si>
  <si>
    <t>1.3.7.1.</t>
  </si>
  <si>
    <t>Strada 1</t>
  </si>
  <si>
    <t>Avram Iancu</t>
  </si>
  <si>
    <t>Strada 1 situata in localitatea Avram Iancu, ramificatie din DN 79, formata din doua tronsoane:
1) Tronsonul 1 este pietruit si amenajat cu trotuar din beton cu suprafata de S=210mp. Tronsonul are lungimea de L=276ml si latimea l=4m
2) Tronsonul 2 este partial pietruit si are lungimea de L=308ml si latimea l=3m
In total Strada 1 are lungimea de L=584ml si latimea medie l=3.5m</t>
  </si>
  <si>
    <t>Strada 2</t>
  </si>
  <si>
    <t>Strada 2 situata in localitatea Avram Iancu, ramificatie din DN 79 este amenajata cu:
1) Trotuar din beton cu suprafata de S=265mp
2) Scurgere de tip sant pereat situat pe ambele parti. 
Strada este pietruita si are lungimea de L=388ml si latimea medie l=3.5m</t>
  </si>
  <si>
    <t>Strada 3</t>
  </si>
  <si>
    <t>Strada 3 situata in localitatea Avram Iancu, ramificatie din DN 79 este amenajata cu:
1) Trotuar din beton cu suprafata de S=266mp
2) Scurgere de tip sant pereat situat pe ambele parti. 
Strada este pietruita si are lungimea de L=388ml si latimea medie l=4m</t>
  </si>
  <si>
    <t>Strada 4</t>
  </si>
  <si>
    <t>Strada 4 situata in localitatea Avram Iancu, ramificatie din DN 79 este amenajata cu:
1) Trotuar din beton cu suprafata de S=384mp edificat in anul 2020
2) Scurgere de tip sant pereat situat pe ambele parti. 
Strada este pietruita si are lungimea de L=388ml si latimea medie l=4m</t>
  </si>
  <si>
    <t>Strada 5</t>
  </si>
  <si>
    <t>Strada 5 situata in localitatea Avram Iancu, ramificatie din DN 79 este amenajata cu:
1) Trotuar din beton cu suprafata de S=263mp
2) Scurgere de tip sant pereat situat pe ambele parti. 
Strada este pietruita si are lungimea de L=388ml si latimea medie l=4m</t>
  </si>
  <si>
    <t>1.3.7.2.</t>
  </si>
  <si>
    <t>Strada 6 (DC 292)</t>
  </si>
  <si>
    <t>Strada 6 (DC 292) situata in localitatea Avram Iancu, ramificatie din DN 79 este amenajata cu:
1) Trotuar din beton cu suprafata de S=378mp
2) Scurgere de tip sant pereat situat pe ambele parti. 
Strada este asfaltata si are lungimea de L=388ml si latimea medie l=4m</t>
  </si>
  <si>
    <t>Strada 7</t>
  </si>
  <si>
    <t>Strada 7 situata in localitatea Avram Iancu, ramificatie din DN 79 este amenajata cu:
1) Trotuar din beton cu suprafata de S=475mp
2) Scurgere de tip sant pereat situat pe ambele parti. 
Strada este pietruita si are lungimea de L=390ml si latimea medie l=4m</t>
  </si>
  <si>
    <t>Strada 8</t>
  </si>
  <si>
    <t>Strada 8 situata in localitatea Avram Iancu, acces la sediul Primariei, ramificatie din DN 79 formata din trei tronsoane:
1) Tronsonul 1 este amenajata cu:
    1. Parcare asfaltata cu suprafata de S=480mp
    2. Scurgere de tip sant pereat
Tronsonul 1 este asfaltat si are lungimea de L=168ml si latimea de l=7m
2) Tronsonul 2 este asfaltat si are lungimea de L=135ml si latimea l=5m
3) Tronsonul 3 este pietruit si are lungimea de L=310ml si latimea l=3.5m
In total Strada 8 are lungimea de L=613ml si latimea medie l=4.8m</t>
  </si>
  <si>
    <t>Strada 9</t>
  </si>
  <si>
    <t>Strada 9 situata in localitatea Avram Iancu, ramificatie din DN 79 este amenajata cu:
1) Trotuar din beton cu suprafata de S=198mp pe partea drepata, iar pe stanga S=224mp
2) Scurgere de tip sant pereat situat pe ambele parti. 
Strada este pietruita si are lungimea de L=388ml si latimea medie l=4m</t>
  </si>
  <si>
    <t>Strada 10</t>
  </si>
  <si>
    <t>Strada 10 situata in localitatea Avram Iancu, ramificatie din DN 79 este amenajata cu:
1) Trotuar din beton cu suprafata de S=227mp 
2) Scurgere de tip sant pereat situat pe ambele parti. 
Strada este pietruita si are lungimea de L=388ml si latimea medie l=4.5m</t>
  </si>
  <si>
    <t>Strada 11</t>
  </si>
  <si>
    <t>Strada 11 situata in localitatea Avram Iancu, ramificatie din DN 79 este amenajata cu:
1) Trotuar din beton cu suprafata de S=225mp 
2) Scurgere de tip sant pereat situat pe ambele parti. 
Strada este pietruita si are lungimea de L=388ml si latimea medie l=4m</t>
  </si>
  <si>
    <t>Strada 12</t>
  </si>
  <si>
    <t>Strada 12 situata in localitatea Avram Iancu, ramificatie din DN 79 este amenajata cu:
1) Trotuar din beton cu suprafata de S=263mp 
2) Scurgere de tip sant pereat situat pe ambele parti. 
Strada este pietruita si are lungimea de L=388ml si latimea medie l=4m</t>
  </si>
  <si>
    <t>Strada 13</t>
  </si>
  <si>
    <t>Strada 13 situata in localitatea Avram Iancu, ramificatie din DN 79 este amenajata cu:
1) Trotuar din beton cu suprafata de S=261mp 
2) Scurgere de tip sant pereat situat pe ambele parti. 
Strada este pietruita si are lungimea de L=388ml si latimea medie l=4m</t>
  </si>
  <si>
    <t>Strada 14</t>
  </si>
  <si>
    <t>Strada 14 situata in localitatea Avram Iancu, ramificatie din DN 79 este amenajata cu:
1) Trotuar din beton cu suprafata de S=263mp 
2) Scurgere de tip sant pereat situat pe ambele parti. 
Strada este pietruita si are lungimea de L=388ml si latimea medie l=4m</t>
  </si>
  <si>
    <t>Strada 15</t>
  </si>
  <si>
    <t>Strada 15 situata in localitatea Avram Iancu, ramificatie din DN 79 este amenajata cu:
1) Trotuar din beton cu suprafata de S=261mp 
2) Scurgere de tip sant pereat situat pe ambele parti. 
Strada este pietruita si are lungimea de L=388ml si latimea medie l=4m</t>
  </si>
  <si>
    <t>Strada 16</t>
  </si>
  <si>
    <t>Strada 16 situata in localitatea Avram Iancu, ramificatie din DN 79 este amenajata cu:
1) Trotuar din beton cu suprafata de S=190mp 
2) Scurgere de tip sant pereat situat pe ambele parti. 
Strada este pietruita si are lungimea de L=388ml si latimea medie l=4m</t>
  </si>
  <si>
    <t>Strada 17</t>
  </si>
  <si>
    <t>Strada 17 situata in localitatea Avram Iancu, ramificatie din DN 79 este amenajata cu:
1) Trotuar din beton cu suprafata de S=162mp 
2) Scurgere de tip sant pereat situat pe partea stanga 
Strada este pietruita si are lungimea de L=448ml si latimea medie l=4m</t>
  </si>
  <si>
    <t>Strada 17A</t>
  </si>
  <si>
    <t>Strada 17A situata in localitatea Avram Iancu, ramificatie din Strada 17 formata din doua tronsoane:
1) Tronsonul 1 este partial pietruit si are lungimea de L=156ml si latimea l=2.5m
2) Tronsonul 2 este nepietruit, fiind de pamant si avand lungimea de L=203ml si latimea l=2.5m
In total Strada 17A are lungimea de L=359ml si latimea medie l=2.5m</t>
  </si>
  <si>
    <t>Strada 18</t>
  </si>
  <si>
    <t>Strada 18 situata in localitatea Avram Iancu, ramificatie din DN 79 este amenajata cu:
1) Trotuar din beton cu suprafata de S=298mp
2) Scurgere de tip sant pereat situat pe ambele parti. 
Strada este pietruita si are lungimea de L=430ml si latimea medie l=4m</t>
  </si>
  <si>
    <t>Strada 18A</t>
  </si>
  <si>
    <t>Strada 18A situata in localitatea Avram Iancu, legatura intre Strada 18 si Strada 19, este pietruita si are lungimea de L=156ml si latimea medie l=3m</t>
  </si>
  <si>
    <t>Strada 19</t>
  </si>
  <si>
    <t>Strada 19 situata in localitatea Avram Iancu, ramificatie din DN 79 este amenajata cu:
1) Trotuar din beton cu suprafata de S=273mp
2) Scurgere de tip sant pereat situat pe ambele parti. 
Strada este pietruita si are lungimea de L=428ml si latimea medie l=4m</t>
  </si>
  <si>
    <t>Strada 19A</t>
  </si>
  <si>
    <t>Strada 19A situata in localitatea Avram Iancu, legatura intre Strada 19 si Strada 20 este amenajata cu:
1) Trotuar din beton cu suprafata de S=148mp
2) Scurgere de tip sant pereat situat pe ambele parti. 
Strada este pietruita si are lungimea de L=221ml si latimea medie l=3m</t>
  </si>
  <si>
    <t>Strada 20</t>
  </si>
  <si>
    <t>Strada 20 situata in localitatea Avram Iancu, ramificatie din DN 79 este amenajata cu:
1) Trotuar din beton cu suprafata de S=285mp
2) Scurgere de tip sant pereat situat pe ambele parti. 
Strada este pietruita si are lungimea de L=421ml si latimea medie l=4m</t>
  </si>
  <si>
    <t>Strada 20A</t>
  </si>
  <si>
    <t>Strada 20A situata in localitatea Avram Iancu, legatura intre Strada 20 si Strada 21, este pietruita si are lungimea de L=165ml si latimea medie l=3m</t>
  </si>
  <si>
    <t>Strada 21</t>
  </si>
  <si>
    <t>Strada 21 situata in localitatea Avram Iancu, ramificatie din DN 79 este amenajata cu:
1) Trotuar din beton cu suprafata de S=396mp
2) Scurgere de tip sant pereat situat pe ambele parti. 
Strada este pietruita si are lungimea de L=420ml si latimea medie l=4m</t>
  </si>
  <si>
    <t>Strada 21A</t>
  </si>
  <si>
    <t>Strada 21A situata in localitatea Avram Iancu, legatura intre Strada 21 si Strada 22 este amenajata cu:
1) Trotuar din beton cu suprafata de S=77mp
Strada este pietruita si are lungimea de L=165ml si latimea medie l=3m</t>
  </si>
  <si>
    <t>Strada 22</t>
  </si>
  <si>
    <t>Strada 22 situata in localitatea Avram Iancu, ramificatie din DN 79 este amenajata cu:
1) Trotuar din beton cu suprafata de S=251mp
2) Scurgere de tip sant pereat situat pe ambele parti. 
Strada este pietruita si are lungimea de L=423ml si latimea medie l=4m</t>
  </si>
  <si>
    <t>Strada 22A</t>
  </si>
  <si>
    <t>Strada 22A situata in localitatea Avram Iancu, legatura intre Strada 22 si Strada 23, este pietruita si are lungimea de L=160ml si latimea medie l=3m</t>
  </si>
  <si>
    <t>Strada 23</t>
  </si>
  <si>
    <t>Strada 23 situata in localitatea Avram Iancu, ramificatie din DN 79 este amenajata cu:
1) Trotuar din beton cu suprafata de S=341mp
2) Scurgere de tip sant pereat situat pe ambele parti. 
Strada este pietruita si are lungimea de L=402ml si latimea medie l=4m</t>
  </si>
  <si>
    <t>Strada 24</t>
  </si>
  <si>
    <t>Strada 24 situata in localitatea Avram Iancu, ramificatie din DN 79 este amenajata cu:
1) Trotuar din beton cu suprafata de S=274mp
2) Scurgere de tip sant pereat situat pe ambele parti. 
Strada este pietruita si are lungimea de L=365ml si latimea medie l=4m</t>
  </si>
  <si>
    <t>Strada 25</t>
  </si>
  <si>
    <t>Strada 25 situata in localitatea Avram Iancu, ramificatie din DN 79 este amenajata cu:
1) Trotuar din beton cu suprafata de S=208mp
2) Scurgere de tip sant pereat situat pe ambele parti. 
Strada este pietruita si are lungimea de L=424ml si latimea medie l=4m</t>
  </si>
  <si>
    <t>Strada 26</t>
  </si>
  <si>
    <t>Strada 26 situata in localitatea Avram Iancu, ramificatie din DN 79 este amenajata cu:
1) Trotuar din beton cu suprafata de S=205mp
2) Scurgere de tip sant pereat situat pe ambele parti. 
Strada este pietruita si are lungimea de L=288ml si latimea medie l=4m</t>
  </si>
  <si>
    <t>Strada Lunga</t>
  </si>
  <si>
    <t>Strada Lunga situata in localitatea Avram Iancu este amenajata cu:
1) Trotuar din beton cu suprafata de S=1080mp
2) Scurgere de tip sant pereat situat pe o parte
Strada este pietruita si are lungimea de L=2243ml si latimea medie l=4m</t>
  </si>
  <si>
    <t>Strada Scurta</t>
  </si>
  <si>
    <t>Strada Scurta situata in localitatea Avram Iancu este partial pietruita si are lungimea de L=884ml si latimea medie l=4m</t>
  </si>
  <si>
    <t>ANT</t>
  </si>
  <si>
    <t>DC 292</t>
  </si>
  <si>
    <t>Ant</t>
  </si>
  <si>
    <t>Strada 6</t>
  </si>
  <si>
    <t>Alee Pietonala C1</t>
  </si>
  <si>
    <t>Alee Pietonala C2</t>
  </si>
  <si>
    <t xml:space="preserve">Strada Mihai Viteazu situata în Apahida, ramificatie din str. Avram Iancu, este asfaltată si are lungimea de L=200ml si latimea l=6m </t>
  </si>
  <si>
    <t>TAMASDA</t>
  </si>
  <si>
    <t>DC 290</t>
  </si>
  <si>
    <t>Tamasda</t>
  </si>
  <si>
    <t>DC 290 situat in localitatea Tamasda, ramificatie din DN 79 face legatura cu localitatea Tamasda si este amenajat cu:
1) Trotuar din beton cu suprafata de S=378mp situat pe partea dreapta, iar pe stanga S=822mp
2) Scurgere de tip sant pereat situat pe ambele parti
DC 290 este asfaltat si are lungimea de L=3975ml si latimea medie l=4m</t>
  </si>
  <si>
    <t>Strada 1 situata in localitatea Tamasda, ramificatie din DC 290, este partial pietruita si are lungimea de L=356ml si latimea medie l=3m</t>
  </si>
  <si>
    <t>Strada 2 situata in localitatea Tamasda, ramificatie din DC 290, este partial pietruita si are lungimea de L=125ml si latimea medie l=3m</t>
  </si>
  <si>
    <t>Strada 3 situata in localitatea Tamasda, ramificatie din DC 290 este amenajata cu:
1) Trotuar din beton cu suprafata de S=296mp situat pe partea stanga iar pe dreapta S=284mp
2) Scurgere de tip sant pereat situat pe ambele parti
Strada 3 este pietruita si are lungimea de L=1310ml si latimea medie l=3.5m</t>
  </si>
  <si>
    <t>Strada 4 situata in localitatea Tamasda, ramificatie din Strada 3, este pietruita si are lungimea de L=440ml si latimea medie l=3.5m</t>
  </si>
  <si>
    <t>Strada 5 situata in localitatea Tamasda, ramificatie din DC 290 este amenajata cu:
1) Trotuar din beton cu suprafata de S=291mp
2) Scurgere de tip sant pereat situat pe ambele parti
Strada 5 este pietruita si are lungimea de L=503ml si latimea medie l=4m</t>
  </si>
  <si>
    <t>Strada 6 situata in localitatea Tamasda, ramificatie din DC 290 este amenajata cu:
1) Trotuar din beton cu suprafata de S=271mp
2) Scurgere de tip sant pereat situat pe ambele parti
Strada 6 este pietruita si are lungimea de L=411ml si latimea medie l=3m</t>
  </si>
  <si>
    <t>Strada 7 situata in localitatea Tamasda, ramificatie din DC 290, este nepietruita, fiind de pamant si avand lungimea de L=200ml si latimea medie l=3m</t>
  </si>
  <si>
    <t>Strada 8 situata in localitatea Tamasda, ramificatie din DC 290, este pietruita si are lungimea de L=200ml si latimea medie l=4m</t>
  </si>
  <si>
    <t>Strada 9 situata in localitatea Tamasda, ramificatie din DC 290, este pietruita si are lungimea de L=205ml si latimea medie l=3.5m</t>
  </si>
  <si>
    <t>Strada 10 situata in localitatea Tamasda, ramificatie din DC 290, este pietruita si are lungimea de L=200ml si latimea medie l=3.5m</t>
  </si>
  <si>
    <t>Strada 11 situata in localitatea Tamasda, ramificatie din DC 290, este pietruita si are lungimea de L=200ml si latimea medie l=3m</t>
  </si>
  <si>
    <t>Strada 12 situata in localitatea Tamasda, ramificatie din DC 290, este pietruita si are lungimea de L=214ml si latimea medie l=3m</t>
  </si>
  <si>
    <t>Strada 13 situata in localitatea Tamasda este pietruita si are lungimea de L=696ml si latimea medie l=3m</t>
  </si>
  <si>
    <t>Strada 14 situata in localitatea Tamasda, ramificatie din DC 290 este amenajata cu:
1) Trotuar din beton cu suprafata de S=477mp
2) Scurgere de tip sant pereat situat pe ambele parti
Strada 14 este pietruita si are lungimea de L=468ml si latimea medie l=4m</t>
  </si>
  <si>
    <t>Strada 15 situata in localitatea Tamasda, ramificatie din DC 290 este formata din doua tronsoane:
1) Tronsonul 1 este amenajat cu:
    1. Trotuar din beton cu suprafata de S=206mp
    2. Scurgere de tip sant pereat situat pe ambele parti
Tronsonul 1 este pietruit si are lungimea de L=304ml si latimea l=4m
2) Tronsonul 2 este pietruit si are lungimea de L=148ml si latimea l=3m
In total Strada 15 are lungimea de L=452ml si latimea medie l=3.7m</t>
  </si>
  <si>
    <t>Strada 16 situata in localitatea Tamasda, ramificatie din DC 290 este amenajata cu:
1) Trotuar din beton cu suprafata de S=306mp
2) Scurgere de tip sant pereat situat pe ambele parti
Strada 16 este pietruita si are lungimea de L=804ml si latimea medie l=4m</t>
  </si>
  <si>
    <t>EXTRAVILANE</t>
  </si>
  <si>
    <t>Drum de exploatatie agricola 1</t>
  </si>
  <si>
    <t>Drum local 1 cunoscut dupa toponimia locala ca si ”drum molitura” (parohia Apahida), situat in Apahida, ramificatie din DC 41, amenajat cu trotuar construit din dale de beton autoblocante si incadrat de bordura, avand suprafata de S=315mp, respectiv scurgere de tip rigola betonata in lungime de L=210ml si l=1.2m. Drumul este asfalt si are lungimea de L=210ml si latimea l=5m</t>
  </si>
  <si>
    <t>Drum de exploatatie agricola 2</t>
  </si>
  <si>
    <t>Drum local 2 de exploatație agricolă situat in extravilanul localității Apahida, la limita cu UAT Jucu, ramificatie din DC 41, localizat prin geolocatie si avand coordonatele 46°49'22.7"N 23°45'54.4"E. Drumul este pietruit si are lungimea de L=616ml si latimea l=4m</t>
  </si>
  <si>
    <t>Drum local 3 situat in Apahida, zona Borom, ramificatie din str. Câmpenești, localizat prin geolocatie si avand coordonatele 46°49'43.1"N 23°44'12.1"E, amenajata cu 2 podete transversale formate din tub de beton cu dimensiunile 5*400. Drumul este pietruit si are lungimea de L=723ml si latimea l=3m</t>
  </si>
  <si>
    <t>1.3.7.3</t>
  </si>
  <si>
    <t>Drum vicinal  din gara Tamasda la pescarie</t>
  </si>
  <si>
    <t>Drum vicinal  Avram Iancu la gara Tamasda</t>
  </si>
  <si>
    <t>Drum local 4 de exploatație agricolă situat in extravilanul localității Apahida, continuare la str. Bărcului si pana la str. Constructorilor, localizat prin geolocatie si avand coordonatele 46°48'38.6"N 23°44'30.3"E. Drumul este partial pietruit si are lungimea de L=1540ml si latimea l=3m</t>
  </si>
  <si>
    <t>TOTAL (lei)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</si>
</sst>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0.0"/>
  </numFmts>
  <fonts count="14" x14ac:knownFonts="1">
    <font>
      <sz val="11"/>
      <color theme="1"/>
      <name val="Calibri"/>
      <family val="2"/>
      <charset val="1"/>
    </font>
    <font>
      <sz val="11"/>
      <color theme="1"/>
      <name val="Arial"/>
      <family val="2"/>
      <charset val="1"/>
    </font>
    <font>
      <sz val="8"/>
      <color theme="1"/>
      <name val="Arial"/>
      <family val="2"/>
      <charset val="1"/>
    </font>
    <font>
      <b/>
      <sz val="11"/>
      <color theme="1"/>
      <name val="Arial"/>
      <family val="2"/>
      <charset val="1"/>
    </font>
    <font>
      <sz val="11"/>
      <color rgb="FF9C6500"/>
      <name val="Calibri"/>
      <family val="2"/>
      <charset val="1"/>
    </font>
    <font>
      <b/>
      <sz val="11"/>
      <name val="Arial"/>
      <family val="2"/>
      <charset val="1"/>
    </font>
    <font>
      <sz val="11"/>
      <color theme="0"/>
      <name val="Calibri"/>
      <family val="2"/>
      <charset val="1"/>
    </font>
    <font>
      <b/>
      <i/>
      <sz val="10"/>
      <color theme="1"/>
      <name val="Arial"/>
      <family val="2"/>
      <charset val="1"/>
    </font>
    <font>
      <sz val="11"/>
      <color rgb="FF000000"/>
      <name val="Arial"/>
      <family val="2"/>
      <charset val="1"/>
    </font>
    <font>
      <b/>
      <sz val="11"/>
      <color rgb="FF000000"/>
      <name val="Arial"/>
      <family val="2"/>
      <charset val="1"/>
    </font>
    <font>
      <sz val="9"/>
      <color theme="1"/>
      <name val="Arial"/>
      <family val="2"/>
      <charset val="1"/>
    </font>
    <font>
      <b/>
      <sz val="11"/>
      <color theme="0"/>
      <name val="Arial"/>
      <family val="2"/>
      <charset val="1"/>
    </font>
    <font>
      <b/>
      <sz val="8"/>
      <color theme="1"/>
      <name val="Arial"/>
      <family val="2"/>
      <charset val="1"/>
    </font>
    <font>
      <sz val="11"/>
      <color theme="1"/>
      <name val="Calibri"/>
      <family val="2"/>
      <charset val="1"/>
    </font>
  </fonts>
  <fills count="7">
    <fill>
      <patternFill patternType="none"/>
    </fill>
    <fill>
      <patternFill patternType="gray125"/>
    </fill>
    <fill>
      <patternFill patternType="solid">
        <fgColor rgb="FFFFEB9C"/>
        <bgColor rgb="FFFFFFCC"/>
      </patternFill>
    </fill>
    <fill>
      <patternFill patternType="solid">
        <fgColor theme="8" tint="0.39988402966399123"/>
        <bgColor rgb="FFB7DEE8"/>
      </patternFill>
    </fill>
    <fill>
      <patternFill patternType="solid">
        <fgColor theme="7"/>
        <bgColor rgb="FF808080"/>
      </patternFill>
    </fill>
    <fill>
      <patternFill patternType="solid">
        <fgColor theme="0"/>
        <bgColor rgb="FFFFFFCC"/>
      </patternFill>
    </fill>
    <fill>
      <patternFill patternType="solid">
        <fgColor theme="8" tint="0.59987182226020086"/>
        <bgColor rgb="FF93CDDD"/>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style="medium">
        <color auto="1"/>
      </top>
      <bottom style="thin">
        <color auto="1"/>
      </bottom>
      <diagonal/>
    </border>
    <border>
      <left/>
      <right/>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bottom style="thin">
        <color auto="1"/>
      </bottom>
      <diagonal/>
    </border>
    <border>
      <left/>
      <right/>
      <top style="medium">
        <color auto="1"/>
      </top>
      <bottom/>
      <diagonal/>
    </border>
  </borders>
  <cellStyleXfs count="5">
    <xf numFmtId="0" fontId="0" fillId="0" borderId="0"/>
    <xf numFmtId="164" fontId="13" fillId="0" borderId="0" applyBorder="0" applyProtection="0"/>
    <xf numFmtId="0" fontId="4" fillId="2" borderId="0" applyBorder="0" applyProtection="0"/>
    <xf numFmtId="0" fontId="6" fillId="3" borderId="0" applyBorder="0" applyProtection="0"/>
    <xf numFmtId="0" fontId="6" fillId="4" borderId="0" applyBorder="0" applyProtection="0"/>
  </cellStyleXfs>
  <cellXfs count="52">
    <xf numFmtId="0" fontId="0" fillId="0" borderId="0" xfId="0"/>
    <xf numFmtId="0" fontId="0" fillId="0" borderId="0" xfId="0"/>
    <xf numFmtId="0" fontId="11" fillId="4" borderId="1" xfId="4" applyFont="1" applyBorder="1" applyAlignment="1" applyProtection="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3" fillId="0" borderId="1" xfId="0" applyFont="1" applyBorder="1" applyAlignment="1">
      <alignment horizontal="center"/>
    </xf>
    <xf numFmtId="0" fontId="1" fillId="0" borderId="0" xfId="0" applyFont="1"/>
    <xf numFmtId="0" fontId="2" fillId="0" borderId="0" xfId="0" applyFont="1" applyAlignment="1">
      <alignment horizontal="left"/>
    </xf>
    <xf numFmtId="0" fontId="1" fillId="0" borderId="0" xfId="0" applyFont="1" applyAlignment="1">
      <alignment horizontal="left"/>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1"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5" fillId="2" borderId="4" xfId="2" applyFont="1" applyBorder="1" applyAlignment="1" applyProtection="1">
      <alignment horizontal="center" vertical="center"/>
    </xf>
    <xf numFmtId="0" fontId="5" fillId="3" borderId="5" xfId="3" applyFont="1" applyBorder="1" applyAlignment="1" applyProtection="1">
      <alignment horizontal="center" vertical="center"/>
    </xf>
    <xf numFmtId="0" fontId="1" fillId="0" borderId="6" xfId="0" applyFont="1" applyBorder="1" applyAlignment="1">
      <alignment horizontal="center" vertical="center"/>
    </xf>
    <xf numFmtId="0" fontId="8"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0" borderId="6" xfId="0" applyFont="1" applyBorder="1" applyAlignment="1">
      <alignment horizontal="left"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164" fontId="5" fillId="2" borderId="6" xfId="1" applyFont="1" applyFill="1" applyBorder="1" applyAlignment="1" applyProtection="1">
      <alignment horizontal="right" vertical="center"/>
    </xf>
    <xf numFmtId="164" fontId="9" fillId="6" borderId="10" xfId="1" applyFont="1" applyFill="1" applyBorder="1" applyAlignment="1" applyProtection="1">
      <alignment horizontal="right" vertical="center" wrapText="1"/>
    </xf>
    <xf numFmtId="0" fontId="2" fillId="0" borderId="0" xfId="0" applyFont="1" applyAlignment="1">
      <alignment horizontal="left" vertical="center" wrapText="1"/>
    </xf>
    <xf numFmtId="0" fontId="10" fillId="0" borderId="0" xfId="0" applyFont="1" applyAlignment="1">
      <alignment horizontal="center" vertical="center"/>
    </xf>
    <xf numFmtId="165" fontId="1" fillId="0" borderId="0" xfId="0" applyNumberFormat="1" applyFont="1" applyAlignment="1">
      <alignment horizontal="center" vertical="center"/>
    </xf>
    <xf numFmtId="0" fontId="1" fillId="0" borderId="11" xfId="0" applyFont="1" applyBorder="1" applyAlignment="1">
      <alignment horizontal="center" vertical="center"/>
    </xf>
    <xf numFmtId="0" fontId="8"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164" fontId="5" fillId="2" borderId="11" xfId="1" applyFont="1" applyFill="1" applyBorder="1" applyAlignment="1" applyProtection="1">
      <alignment horizontal="right" vertical="center"/>
    </xf>
    <xf numFmtId="164" fontId="9" fillId="6" borderId="14" xfId="1" applyFont="1" applyFill="1" applyBorder="1" applyAlignment="1" applyProtection="1">
      <alignment horizontal="center" vertical="center" wrapText="1"/>
    </xf>
    <xf numFmtId="0" fontId="1" fillId="5" borderId="6" xfId="0" applyFont="1" applyFill="1" applyBorder="1" applyAlignment="1">
      <alignment horizontal="center" vertical="center" wrapText="1"/>
    </xf>
    <xf numFmtId="0" fontId="8" fillId="5" borderId="15" xfId="0" applyFont="1" applyFill="1" applyBorder="1" applyAlignment="1">
      <alignment horizontal="left" vertical="center" wrapText="1"/>
    </xf>
    <xf numFmtId="0" fontId="1" fillId="0" borderId="14" xfId="0" applyFont="1" applyBorder="1" applyAlignment="1">
      <alignment horizontal="center" vertical="center"/>
    </xf>
    <xf numFmtId="164" fontId="9" fillId="6" borderId="6" xfId="1" applyFont="1" applyFill="1" applyBorder="1" applyAlignment="1" applyProtection="1">
      <alignment horizontal="center" vertical="center" wrapText="1"/>
    </xf>
    <xf numFmtId="0" fontId="1" fillId="5" borderId="16" xfId="0" applyFont="1" applyFill="1" applyBorder="1" applyAlignment="1">
      <alignment horizontal="center" vertical="center" wrapText="1"/>
    </xf>
    <xf numFmtId="164" fontId="9" fillId="6" borderId="16" xfId="1" applyFont="1" applyFill="1" applyBorder="1" applyAlignment="1" applyProtection="1">
      <alignment horizontal="center" vertical="center" wrapText="1"/>
    </xf>
    <xf numFmtId="0" fontId="3" fillId="0" borderId="0" xfId="0" applyFont="1" applyAlignment="1">
      <alignment horizontal="center" vertical="center"/>
    </xf>
    <xf numFmtId="164" fontId="11" fillId="4" borderId="1" xfId="1" applyFont="1" applyFill="1" applyBorder="1" applyAlignment="1" applyProtection="1">
      <alignment horizontal="center" vertical="center"/>
    </xf>
    <xf numFmtId="0" fontId="12" fillId="0" borderId="0" xfId="0" applyFont="1" applyAlignment="1">
      <alignment horizontal="left" vertical="center"/>
    </xf>
    <xf numFmtId="0" fontId="3" fillId="0" borderId="0" xfId="0" applyFont="1" applyAlignment="1">
      <alignment horizontal="left" vertical="center"/>
    </xf>
    <xf numFmtId="0" fontId="0" fillId="0" borderId="17" xfId="0" applyBorder="1"/>
  </cellXfs>
  <cellStyles count="5">
    <cellStyle name="Comma" xfId="1" builtinId="3"/>
    <cellStyle name="Excel Built-in 60% - Accent5" xfId="3" xr:uid="{00000000-0005-0000-0000-000007000000}"/>
    <cellStyle name="Excel Built-in Accent4" xfId="4" xr:uid="{00000000-0005-0000-0000-000008000000}"/>
    <cellStyle name="Excel Built-in Neutral" xfId="2" xr:uid="{00000000-0005-0000-0000-00000600000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9C6500"/>
      <rgbColor rgb="FF800080"/>
      <rgbColor rgb="FF008080"/>
      <rgbColor rgb="FFC0C0C0"/>
      <rgbColor rgb="FF808080"/>
      <rgbColor rgb="FF9999FF"/>
      <rgbColor rgb="FF993366"/>
      <rgbColor rgb="FFFFFFCC"/>
      <rgbColor rgb="FFCCFFFF"/>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CCFFCC"/>
      <rgbColor rgb="FFFFEB9C"/>
      <rgbColor rgb="FF93CDDD"/>
      <rgbColor rgb="FFFF99CC"/>
      <rgbColor rgb="FFCC99FF"/>
      <rgbColor rgb="FFFFCC99"/>
      <rgbColor rgb="FF3366FF"/>
      <rgbColor rgb="FF33CCCC"/>
      <rgbColor rgb="FF99CC00"/>
      <rgbColor rgb="FFFFCC00"/>
      <rgbColor rgb="FFFF9900"/>
      <rgbColor rgb="FFFF6600"/>
      <rgbColor rgb="FF8064A2"/>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292"/>
  <sheetViews>
    <sheetView tabSelected="1" topLeftCell="B1" zoomScaleNormal="100" workbookViewId="0">
      <selection activeCell="D89" sqref="D89:I89"/>
    </sheetView>
  </sheetViews>
  <sheetFormatPr defaultColWidth="9.140625" defaultRowHeight="15" x14ac:dyDescent="0.25"/>
  <cols>
    <col min="1" max="1" width="9.140625" style="10"/>
    <col min="2" max="2" width="4.85546875" style="10" customWidth="1"/>
    <col min="3" max="3" width="9.85546875" style="10" customWidth="1"/>
    <col min="4" max="4" width="12.140625" style="10" customWidth="1"/>
    <col min="5" max="5" width="34.28515625" style="10" customWidth="1"/>
    <col min="6" max="6" width="20" style="10" customWidth="1"/>
    <col min="7" max="8" width="13.140625" style="10" customWidth="1"/>
    <col min="9" max="9" width="12.28515625" style="10" customWidth="1"/>
    <col min="10" max="10" width="12.140625" style="10" customWidth="1"/>
    <col min="11" max="11" width="21.5703125" style="10" customWidth="1"/>
    <col min="12" max="12" width="9.140625" style="10"/>
    <col min="13" max="13" width="115" style="11" customWidth="1"/>
    <col min="14" max="14" width="72.85546875" style="12" customWidth="1"/>
    <col min="15" max="16" width="9.140625" style="10"/>
    <col min="17" max="17" width="18.5703125" style="10" customWidth="1"/>
    <col min="18" max="18" width="18.42578125" style="10" customWidth="1"/>
    <col min="19" max="19" width="10.28515625" style="10" customWidth="1"/>
    <col min="20" max="20" width="8.5703125" customWidth="1"/>
    <col min="21" max="22" width="9.140625" style="10"/>
    <col min="23" max="23" width="17.5703125" style="10" customWidth="1"/>
    <col min="24" max="24" width="9.140625" style="10"/>
    <col min="25" max="25" width="41.7109375" style="10" customWidth="1"/>
    <col min="26" max="16384" width="9.140625" style="10"/>
  </cols>
  <sheetData>
    <row r="2" spans="2:22" x14ac:dyDescent="0.25">
      <c r="B2" s="9" t="s">
        <v>0</v>
      </c>
      <c r="C2" s="9"/>
      <c r="D2" s="9"/>
      <c r="E2" s="9"/>
      <c r="F2" s="9"/>
      <c r="G2" s="9" t="s">
        <v>1</v>
      </c>
      <c r="H2" s="9"/>
      <c r="I2" s="9"/>
      <c r="J2" s="9"/>
      <c r="K2" s="9"/>
      <c r="L2"/>
    </row>
    <row r="3" spans="2:22" ht="15" customHeight="1" x14ac:dyDescent="0.25">
      <c r="B3" s="8" t="s">
        <v>2</v>
      </c>
      <c r="C3" s="8"/>
      <c r="D3" s="8"/>
      <c r="E3" s="8"/>
      <c r="F3" s="8"/>
      <c r="G3" s="8"/>
      <c r="H3" s="8"/>
      <c r="I3" s="8"/>
      <c r="J3" s="8"/>
      <c r="K3" s="8"/>
      <c r="L3"/>
    </row>
    <row r="4" spans="2:22" s="13" customFormat="1" ht="14.25" customHeight="1" x14ac:dyDescent="0.25">
      <c r="B4" s="7" t="s">
        <v>3</v>
      </c>
      <c r="C4" s="7" t="s">
        <v>4</v>
      </c>
      <c r="D4" s="6" t="s">
        <v>5</v>
      </c>
      <c r="E4" s="7" t="s">
        <v>6</v>
      </c>
      <c r="F4" s="6" t="s">
        <v>7</v>
      </c>
      <c r="G4" s="14" t="s">
        <v>8</v>
      </c>
      <c r="H4" s="14" t="s">
        <v>9</v>
      </c>
      <c r="I4" s="14" t="s">
        <v>10</v>
      </c>
      <c r="J4" s="5" t="s">
        <v>11</v>
      </c>
      <c r="K4" s="5"/>
      <c r="M4" s="15"/>
      <c r="N4" s="16"/>
    </row>
    <row r="5" spans="2:22" s="13" customFormat="1" ht="15" customHeight="1" x14ac:dyDescent="0.25">
      <c r="B5" s="7"/>
      <c r="C5" s="7"/>
      <c r="D5" s="6"/>
      <c r="E5" s="7"/>
      <c r="F5" s="6"/>
      <c r="G5" s="17" t="s">
        <v>12</v>
      </c>
      <c r="H5" s="17" t="s">
        <v>12</v>
      </c>
      <c r="I5" s="17" t="s">
        <v>13</v>
      </c>
      <c r="J5" s="18" t="s">
        <v>14</v>
      </c>
      <c r="K5" s="18" t="s">
        <v>15</v>
      </c>
      <c r="M5" s="15"/>
      <c r="N5" s="16"/>
    </row>
    <row r="6" spans="2:22" s="13" customFormat="1" x14ac:dyDescent="0.25">
      <c r="B6" s="19">
        <v>0</v>
      </c>
      <c r="C6" s="19">
        <v>1</v>
      </c>
      <c r="D6" s="19">
        <v>2</v>
      </c>
      <c r="E6" s="19">
        <v>3</v>
      </c>
      <c r="F6" s="19">
        <v>4</v>
      </c>
      <c r="G6" s="19">
        <v>5</v>
      </c>
      <c r="H6" s="19">
        <v>6</v>
      </c>
      <c r="I6" s="19">
        <v>7</v>
      </c>
      <c r="J6" s="20">
        <v>8</v>
      </c>
      <c r="K6" s="21">
        <v>9</v>
      </c>
      <c r="M6" s="15"/>
      <c r="N6" s="16"/>
    </row>
    <row r="7" spans="2:22" s="13" customFormat="1" ht="14.25" x14ac:dyDescent="0.25">
      <c r="B7" s="4" t="s">
        <v>16</v>
      </c>
      <c r="C7" s="4"/>
      <c r="D7" s="4"/>
      <c r="E7" s="4"/>
      <c r="F7" s="4"/>
      <c r="G7" s="4"/>
      <c r="H7" s="4"/>
      <c r="I7" s="4"/>
      <c r="J7" s="4"/>
      <c r="K7" s="4"/>
      <c r="M7" s="15"/>
      <c r="N7" s="16"/>
    </row>
    <row r="8" spans="2:22" s="13" customFormat="1" ht="17.25" customHeight="1" x14ac:dyDescent="0.25">
      <c r="B8" s="3" t="s">
        <v>17</v>
      </c>
      <c r="C8" s="3"/>
      <c r="D8" s="3"/>
      <c r="E8" s="3"/>
      <c r="F8" s="3"/>
      <c r="G8" s="3"/>
      <c r="H8" s="3"/>
      <c r="I8" s="3"/>
      <c r="J8" s="3"/>
      <c r="K8" s="3"/>
      <c r="M8" s="15"/>
      <c r="N8" s="16"/>
    </row>
    <row r="9" spans="2:22" s="13" customFormat="1" ht="15" customHeight="1" x14ac:dyDescent="0.25">
      <c r="B9" s="22">
        <v>1</v>
      </c>
      <c r="C9" s="23" t="s">
        <v>18</v>
      </c>
      <c r="D9" s="24">
        <v>1100000</v>
      </c>
      <c r="E9" s="25" t="s">
        <v>19</v>
      </c>
      <c r="F9" s="26" t="s">
        <v>20</v>
      </c>
      <c r="G9" s="27">
        <v>584</v>
      </c>
      <c r="H9" s="22">
        <v>3.5</v>
      </c>
      <c r="I9" s="26">
        <f t="shared" ref="I9:I42" si="0">G9*H9</f>
        <v>2044</v>
      </c>
      <c r="J9" s="28">
        <f t="shared" ref="J9:J42" si="1">K9/I9</f>
        <v>65.222602739726028</v>
      </c>
      <c r="K9" s="29">
        <v>133315</v>
      </c>
      <c r="M9" s="30" t="s">
        <v>21</v>
      </c>
      <c r="N9" s="31" t="str">
        <f t="shared" ref="N9:N42" si="2">RIGHT(M9,70)</f>
        <v>l=3m
In total Strada 1 are lungimea de L=584ml si latimea medie l=3.5m</v>
      </c>
      <c r="O9" s="13">
        <f t="shared" ref="O9:O42" si="3">FIND("L=",N9)+2</f>
        <v>42</v>
      </c>
      <c r="P9" s="13">
        <f t="shared" ref="P9:P42" si="4">FIND("ml",N9)</f>
        <v>45</v>
      </c>
      <c r="Q9" s="13" t="str">
        <f t="shared" ref="Q9:Q33" si="5">MID(N9,O9,P9-O9)</f>
        <v>584</v>
      </c>
      <c r="S9" s="13" t="str">
        <f t="shared" ref="S9:S42" si="6">MID(N9,U9,V9-U9)</f>
        <v>3m
In total Strada 1 are lungimea de L=584ml si latimea medie l=3.</v>
      </c>
      <c r="U9" s="32">
        <v>3.5</v>
      </c>
      <c r="V9" s="13">
        <f>LEN(N9)</f>
        <v>70</v>
      </c>
    </row>
    <row r="10" spans="2:22" s="13" customFormat="1" ht="15" customHeight="1" x14ac:dyDescent="0.25">
      <c r="B10" s="33">
        <f t="shared" ref="B10:B42" si="7">B9+1</f>
        <v>2</v>
      </c>
      <c r="C10" s="34" t="s">
        <v>18</v>
      </c>
      <c r="D10" s="35">
        <v>1100001</v>
      </c>
      <c r="E10" s="36" t="s">
        <v>22</v>
      </c>
      <c r="F10" s="37" t="s">
        <v>20</v>
      </c>
      <c r="G10" s="38">
        <v>388</v>
      </c>
      <c r="H10" s="33">
        <v>3.5</v>
      </c>
      <c r="I10" s="37">
        <f t="shared" si="0"/>
        <v>1358</v>
      </c>
      <c r="J10" s="39">
        <f t="shared" si="1"/>
        <v>86.969072164948457</v>
      </c>
      <c r="K10" s="40">
        <v>118104</v>
      </c>
      <c r="M10" s="30" t="s">
        <v>23</v>
      </c>
      <c r="N10" s="31" t="str">
        <f t="shared" si="2"/>
        <v>rada este pietruita si are lungimea de L=388ml si latimea medie l=3.5m</v>
      </c>
      <c r="O10" s="13">
        <f t="shared" si="3"/>
        <v>42</v>
      </c>
      <c r="P10" s="13">
        <f t="shared" si="4"/>
        <v>45</v>
      </c>
      <c r="Q10" s="13" t="str">
        <f t="shared" si="5"/>
        <v>388</v>
      </c>
      <c r="S10" s="13" t="str">
        <f t="shared" si="6"/>
        <v>da este pietruita si are lung</v>
      </c>
      <c r="U10" s="13">
        <v>3.5</v>
      </c>
      <c r="V10" s="13">
        <f t="shared" ref="V10:V42" si="8">FIND("m",N10)</f>
        <v>33</v>
      </c>
    </row>
    <row r="11" spans="2:22" s="13" customFormat="1" ht="15" customHeight="1" x14ac:dyDescent="0.25">
      <c r="B11" s="33">
        <f t="shared" si="7"/>
        <v>3</v>
      </c>
      <c r="C11" s="34" t="s">
        <v>18</v>
      </c>
      <c r="D11" s="35">
        <v>1100002</v>
      </c>
      <c r="E11" s="36" t="s">
        <v>24</v>
      </c>
      <c r="F11" s="37" t="s">
        <v>20</v>
      </c>
      <c r="G11" s="38">
        <v>388</v>
      </c>
      <c r="H11" s="33">
        <v>4</v>
      </c>
      <c r="I11" s="37">
        <f t="shared" si="0"/>
        <v>1552</v>
      </c>
      <c r="J11" s="39">
        <f t="shared" si="1"/>
        <v>85.113402061855666</v>
      </c>
      <c r="K11" s="40">
        <v>132096</v>
      </c>
      <c r="M11" s="30" t="s">
        <v>25</v>
      </c>
      <c r="N11" s="31" t="str">
        <f t="shared" si="2"/>
        <v>Strada este pietruita si are lungimea de L=388ml si latimea medie l=4m</v>
      </c>
      <c r="O11" s="13">
        <f t="shared" si="3"/>
        <v>44</v>
      </c>
      <c r="P11" s="13">
        <f t="shared" si="4"/>
        <v>47</v>
      </c>
      <c r="Q11" s="13" t="str">
        <f t="shared" si="5"/>
        <v>388</v>
      </c>
      <c r="S11" s="13" t="str">
        <f t="shared" si="6"/>
        <v>ada este pietruita si are lungi</v>
      </c>
      <c r="U11" s="13">
        <v>4</v>
      </c>
      <c r="V11" s="13">
        <f t="shared" si="8"/>
        <v>35</v>
      </c>
    </row>
    <row r="12" spans="2:22" s="13" customFormat="1" ht="15" customHeight="1" x14ac:dyDescent="0.25">
      <c r="B12" s="33">
        <f t="shared" si="7"/>
        <v>4</v>
      </c>
      <c r="C12" s="34" t="s">
        <v>18</v>
      </c>
      <c r="D12" s="35">
        <v>1100003</v>
      </c>
      <c r="E12" s="36" t="s">
        <v>26</v>
      </c>
      <c r="F12" s="37" t="s">
        <v>20</v>
      </c>
      <c r="G12" s="38">
        <v>388</v>
      </c>
      <c r="H12" s="33">
        <v>4</v>
      </c>
      <c r="I12" s="37">
        <f t="shared" si="0"/>
        <v>1552</v>
      </c>
      <c r="J12" s="39">
        <f t="shared" si="1"/>
        <v>116.62886597938144</v>
      </c>
      <c r="K12" s="40">
        <v>181008</v>
      </c>
      <c r="M12" s="30" t="s">
        <v>27</v>
      </c>
      <c r="N12" s="31" t="str">
        <f t="shared" si="2"/>
        <v>Strada este pietruita si are lungimea de L=388ml si latimea medie l=4m</v>
      </c>
      <c r="O12" s="13">
        <f t="shared" si="3"/>
        <v>44</v>
      </c>
      <c r="P12" s="13">
        <f t="shared" si="4"/>
        <v>47</v>
      </c>
      <c r="Q12" s="13" t="str">
        <f t="shared" si="5"/>
        <v>388</v>
      </c>
      <c r="S12" s="13" t="str">
        <f t="shared" si="6"/>
        <v>ada este pietruita si are lungi</v>
      </c>
      <c r="U12" s="13">
        <v>4</v>
      </c>
      <c r="V12" s="13">
        <f t="shared" si="8"/>
        <v>35</v>
      </c>
    </row>
    <row r="13" spans="2:22" s="13" customFormat="1" ht="15" customHeight="1" x14ac:dyDescent="0.25">
      <c r="B13" s="33">
        <f t="shared" si="7"/>
        <v>5</v>
      </c>
      <c r="C13" s="34" t="s">
        <v>18</v>
      </c>
      <c r="D13" s="35">
        <v>1100004</v>
      </c>
      <c r="E13" s="36" t="s">
        <v>28</v>
      </c>
      <c r="F13" s="37" t="s">
        <v>20</v>
      </c>
      <c r="G13" s="38">
        <v>388</v>
      </c>
      <c r="H13" s="33">
        <v>4</v>
      </c>
      <c r="I13" s="37">
        <f t="shared" si="0"/>
        <v>1552</v>
      </c>
      <c r="J13" s="39">
        <f t="shared" si="1"/>
        <v>85.067010309278345</v>
      </c>
      <c r="K13" s="40">
        <v>132024</v>
      </c>
      <c r="M13" s="30" t="s">
        <v>29</v>
      </c>
      <c r="N13" s="31" t="str">
        <f t="shared" si="2"/>
        <v>Strada este pietruita si are lungimea de L=388ml si latimea medie l=4m</v>
      </c>
      <c r="O13" s="13">
        <f t="shared" si="3"/>
        <v>44</v>
      </c>
      <c r="P13" s="13">
        <f t="shared" si="4"/>
        <v>47</v>
      </c>
      <c r="Q13" s="13" t="str">
        <f t="shared" si="5"/>
        <v>388</v>
      </c>
      <c r="S13" s="13" t="str">
        <f t="shared" si="6"/>
        <v>ada este pietruita si are lungi</v>
      </c>
      <c r="U13" s="13">
        <v>4</v>
      </c>
      <c r="V13" s="13">
        <f t="shared" si="8"/>
        <v>35</v>
      </c>
    </row>
    <row r="14" spans="2:22" s="13" customFormat="1" ht="15" customHeight="1" x14ac:dyDescent="0.25">
      <c r="B14" s="33">
        <f t="shared" si="7"/>
        <v>6</v>
      </c>
      <c r="C14" s="34" t="s">
        <v>30</v>
      </c>
      <c r="D14" s="35">
        <v>1100005</v>
      </c>
      <c r="E14" s="36" t="s">
        <v>31</v>
      </c>
      <c r="F14" s="37" t="s">
        <v>20</v>
      </c>
      <c r="G14" s="38">
        <v>388</v>
      </c>
      <c r="H14" s="33">
        <v>4</v>
      </c>
      <c r="I14" s="37">
        <f t="shared" si="0"/>
        <v>1552</v>
      </c>
      <c r="J14" s="39">
        <f t="shared" si="1"/>
        <v>86.845360824742272</v>
      </c>
      <c r="K14" s="40">
        <v>134784</v>
      </c>
      <c r="M14" s="30" t="s">
        <v>32</v>
      </c>
      <c r="N14" s="31" t="str">
        <f t="shared" si="2"/>
        <v>Strada este asfaltata si are lungimea de L=388ml si latimea medie l=4m</v>
      </c>
      <c r="O14" s="13">
        <f t="shared" si="3"/>
        <v>44</v>
      </c>
      <c r="P14" s="13">
        <f t="shared" si="4"/>
        <v>47</v>
      </c>
      <c r="Q14" s="13" t="str">
        <f t="shared" si="5"/>
        <v>388</v>
      </c>
      <c r="S14" s="13" t="str">
        <f t="shared" si="6"/>
        <v>ada este asfaltata si are lungi</v>
      </c>
      <c r="U14" s="13">
        <v>4</v>
      </c>
      <c r="V14" s="13">
        <f t="shared" si="8"/>
        <v>35</v>
      </c>
    </row>
    <row r="15" spans="2:22" s="13" customFormat="1" ht="15" customHeight="1" x14ac:dyDescent="0.25">
      <c r="B15" s="33">
        <f t="shared" si="7"/>
        <v>7</v>
      </c>
      <c r="C15" s="34" t="s">
        <v>18</v>
      </c>
      <c r="D15" s="35">
        <v>1100006</v>
      </c>
      <c r="E15" s="36" t="s">
        <v>33</v>
      </c>
      <c r="F15" s="37" t="s">
        <v>20</v>
      </c>
      <c r="G15" s="38">
        <v>390</v>
      </c>
      <c r="H15" s="33">
        <v>4</v>
      </c>
      <c r="I15" s="37">
        <f t="shared" si="0"/>
        <v>1560</v>
      </c>
      <c r="J15" s="39">
        <f t="shared" si="1"/>
        <v>88.261538461538464</v>
      </c>
      <c r="K15" s="40">
        <v>137688</v>
      </c>
      <c r="M15" s="30" t="s">
        <v>34</v>
      </c>
      <c r="N15" s="31" t="str">
        <f t="shared" si="2"/>
        <v>Strada este pietruita si are lungimea de L=390ml si latimea medie l=4m</v>
      </c>
      <c r="O15" s="13">
        <f t="shared" si="3"/>
        <v>44</v>
      </c>
      <c r="P15" s="13">
        <f t="shared" si="4"/>
        <v>47</v>
      </c>
      <c r="Q15" s="13" t="str">
        <f t="shared" si="5"/>
        <v>390</v>
      </c>
      <c r="S15" s="13" t="str">
        <f t="shared" si="6"/>
        <v>ada este pietruita si are lungi</v>
      </c>
      <c r="U15" s="13">
        <v>4</v>
      </c>
      <c r="V15" s="13">
        <f t="shared" si="8"/>
        <v>35</v>
      </c>
    </row>
    <row r="16" spans="2:22" s="13" customFormat="1" ht="15" customHeight="1" x14ac:dyDescent="0.25">
      <c r="B16" s="33">
        <f t="shared" si="7"/>
        <v>8</v>
      </c>
      <c r="C16" s="34" t="s">
        <v>30</v>
      </c>
      <c r="D16" s="35">
        <v>1100007</v>
      </c>
      <c r="E16" s="36" t="s">
        <v>35</v>
      </c>
      <c r="F16" s="37" t="s">
        <v>20</v>
      </c>
      <c r="G16" s="38">
        <v>613</v>
      </c>
      <c r="H16" s="33">
        <v>4.8</v>
      </c>
      <c r="I16" s="37">
        <f t="shared" si="0"/>
        <v>2942.4</v>
      </c>
      <c r="J16" s="39">
        <f t="shared" si="1"/>
        <v>103.81729200652528</v>
      </c>
      <c r="K16" s="40">
        <v>305472</v>
      </c>
      <c r="M16" s="30" t="s">
        <v>36</v>
      </c>
      <c r="N16" s="31" t="str">
        <f t="shared" si="2"/>
        <v>3.5m
In total Strada 8 are lungimea de L=613ml si latimea medie l=4.8m</v>
      </c>
      <c r="O16" s="13">
        <f t="shared" si="3"/>
        <v>42</v>
      </c>
      <c r="P16" s="13">
        <f t="shared" si="4"/>
        <v>45</v>
      </c>
      <c r="Q16" s="13" t="str">
        <f t="shared" si="5"/>
        <v>613</v>
      </c>
      <c r="S16" s="13" t="e">
        <f t="shared" si="6"/>
        <v>#VALUE!</v>
      </c>
      <c r="U16" s="13">
        <v>4.8</v>
      </c>
      <c r="V16" s="13">
        <f t="shared" si="8"/>
        <v>4</v>
      </c>
    </row>
    <row r="17" spans="2:22" s="13" customFormat="1" ht="15" customHeight="1" x14ac:dyDescent="0.25">
      <c r="B17" s="33">
        <f t="shared" si="7"/>
        <v>9</v>
      </c>
      <c r="C17" s="34" t="s">
        <v>18</v>
      </c>
      <c r="D17" s="35">
        <v>1100008</v>
      </c>
      <c r="E17" s="36" t="s">
        <v>37</v>
      </c>
      <c r="F17" s="37" t="s">
        <v>20</v>
      </c>
      <c r="G17" s="38">
        <v>388</v>
      </c>
      <c r="H17" s="33">
        <v>4</v>
      </c>
      <c r="I17" s="37">
        <f t="shared" si="0"/>
        <v>1552</v>
      </c>
      <c r="J17" s="39">
        <f t="shared" si="1"/>
        <v>87.525773195876283</v>
      </c>
      <c r="K17" s="40">
        <v>135840</v>
      </c>
      <c r="M17" s="30" t="s">
        <v>38</v>
      </c>
      <c r="N17" s="31" t="str">
        <f t="shared" si="2"/>
        <v>Strada este pietruita si are lungimea de L=388ml si latimea medie l=4m</v>
      </c>
      <c r="O17" s="13">
        <f t="shared" si="3"/>
        <v>44</v>
      </c>
      <c r="P17" s="13">
        <f t="shared" si="4"/>
        <v>47</v>
      </c>
      <c r="Q17" s="13" t="str">
        <f t="shared" si="5"/>
        <v>388</v>
      </c>
      <c r="S17" s="13" t="str">
        <f t="shared" si="6"/>
        <v>ada este pietruita si are lungi</v>
      </c>
      <c r="U17" s="13">
        <v>4</v>
      </c>
      <c r="V17" s="13">
        <f t="shared" si="8"/>
        <v>35</v>
      </c>
    </row>
    <row r="18" spans="2:22" s="13" customFormat="1" ht="15" customHeight="1" x14ac:dyDescent="0.25">
      <c r="B18" s="33">
        <f t="shared" si="7"/>
        <v>10</v>
      </c>
      <c r="C18" s="34" t="s">
        <v>18</v>
      </c>
      <c r="D18" s="35">
        <v>1100009</v>
      </c>
      <c r="E18" s="36" t="s">
        <v>39</v>
      </c>
      <c r="F18" s="37" t="s">
        <v>20</v>
      </c>
      <c r="G18" s="38">
        <v>388</v>
      </c>
      <c r="H18" s="33">
        <v>4.5</v>
      </c>
      <c r="I18" s="37">
        <f t="shared" si="0"/>
        <v>1746</v>
      </c>
      <c r="J18" s="39">
        <f t="shared" si="1"/>
        <v>83.807560137457045</v>
      </c>
      <c r="K18" s="40">
        <v>146328</v>
      </c>
      <c r="M18" s="30" t="s">
        <v>40</v>
      </c>
      <c r="N18" s="31" t="str">
        <f t="shared" si="2"/>
        <v>rada este pietruita si are lungimea de L=388ml si latimea medie l=4.5m</v>
      </c>
      <c r="O18" s="13">
        <f t="shared" si="3"/>
        <v>42</v>
      </c>
      <c r="P18" s="13">
        <f t="shared" si="4"/>
        <v>45</v>
      </c>
      <c r="Q18" s="13" t="str">
        <f t="shared" si="5"/>
        <v>388</v>
      </c>
      <c r="S18" s="13" t="str">
        <f t="shared" si="6"/>
        <v>a este pietruita si are lung</v>
      </c>
      <c r="U18" s="13">
        <v>4.5</v>
      </c>
      <c r="V18" s="13">
        <f t="shared" si="8"/>
        <v>33</v>
      </c>
    </row>
    <row r="19" spans="2:22" s="13" customFormat="1" ht="15" customHeight="1" x14ac:dyDescent="0.25">
      <c r="B19" s="33">
        <f t="shared" si="7"/>
        <v>11</v>
      </c>
      <c r="C19" s="34" t="s">
        <v>18</v>
      </c>
      <c r="D19" s="35">
        <v>1100010</v>
      </c>
      <c r="E19" s="36" t="s">
        <v>41</v>
      </c>
      <c r="F19" s="37" t="s">
        <v>20</v>
      </c>
      <c r="G19" s="38">
        <v>388</v>
      </c>
      <c r="H19" s="33">
        <v>4</v>
      </c>
      <c r="I19" s="37">
        <f t="shared" si="0"/>
        <v>1552</v>
      </c>
      <c r="J19" s="39">
        <f t="shared" si="1"/>
        <v>84.479381443298962</v>
      </c>
      <c r="K19" s="40">
        <v>131112</v>
      </c>
      <c r="M19" s="30" t="s">
        <v>42</v>
      </c>
      <c r="N19" s="31" t="str">
        <f t="shared" si="2"/>
        <v>Strada este pietruita si are lungimea de L=388ml si latimea medie l=4m</v>
      </c>
      <c r="O19" s="13">
        <f t="shared" si="3"/>
        <v>44</v>
      </c>
      <c r="P19" s="13">
        <f t="shared" si="4"/>
        <v>47</v>
      </c>
      <c r="Q19" s="13" t="str">
        <f t="shared" si="5"/>
        <v>388</v>
      </c>
      <c r="S19" s="13" t="str">
        <f t="shared" si="6"/>
        <v>ada este pietruita si are lungi</v>
      </c>
      <c r="U19" s="13">
        <v>4</v>
      </c>
      <c r="V19" s="13">
        <f t="shared" si="8"/>
        <v>35</v>
      </c>
    </row>
    <row r="20" spans="2:22" s="13" customFormat="1" ht="15" customHeight="1" x14ac:dyDescent="0.25">
      <c r="B20" s="33">
        <f t="shared" si="7"/>
        <v>12</v>
      </c>
      <c r="C20" s="34" t="s">
        <v>18</v>
      </c>
      <c r="D20" s="35">
        <v>1100011</v>
      </c>
      <c r="E20" s="36" t="s">
        <v>43</v>
      </c>
      <c r="F20" s="37" t="s">
        <v>20</v>
      </c>
      <c r="G20" s="38">
        <v>388</v>
      </c>
      <c r="H20" s="33">
        <v>4</v>
      </c>
      <c r="I20" s="37">
        <f t="shared" si="0"/>
        <v>1552</v>
      </c>
      <c r="J20" s="39">
        <f t="shared" si="1"/>
        <v>85.067010309278345</v>
      </c>
      <c r="K20" s="40">
        <v>132024</v>
      </c>
      <c r="M20" s="30" t="s">
        <v>44</v>
      </c>
      <c r="N20" s="31" t="str">
        <f t="shared" si="2"/>
        <v>Strada este pietruita si are lungimea de L=388ml si latimea medie l=4m</v>
      </c>
      <c r="O20" s="13">
        <f t="shared" si="3"/>
        <v>44</v>
      </c>
      <c r="P20" s="13">
        <f t="shared" si="4"/>
        <v>47</v>
      </c>
      <c r="Q20" s="13" t="str">
        <f t="shared" si="5"/>
        <v>388</v>
      </c>
      <c r="S20" s="13" t="str">
        <f t="shared" si="6"/>
        <v>ada este pietruita si are lungi</v>
      </c>
      <c r="U20" s="13">
        <v>4</v>
      </c>
      <c r="V20" s="13">
        <f t="shared" si="8"/>
        <v>35</v>
      </c>
    </row>
    <row r="21" spans="2:22" s="13" customFormat="1" ht="15" customHeight="1" x14ac:dyDescent="0.25">
      <c r="B21" s="33">
        <f t="shared" si="7"/>
        <v>13</v>
      </c>
      <c r="C21" s="34" t="s">
        <v>18</v>
      </c>
      <c r="D21" s="35">
        <v>1100012</v>
      </c>
      <c r="E21" s="36" t="s">
        <v>45</v>
      </c>
      <c r="F21" s="37" t="s">
        <v>20</v>
      </c>
      <c r="G21" s="38">
        <v>388</v>
      </c>
      <c r="H21" s="33">
        <v>4</v>
      </c>
      <c r="I21" s="37">
        <f t="shared" si="0"/>
        <v>1552</v>
      </c>
      <c r="J21" s="39">
        <f t="shared" si="1"/>
        <v>85.036082474226802</v>
      </c>
      <c r="K21" s="40">
        <v>131976</v>
      </c>
      <c r="M21" s="30" t="s">
        <v>46</v>
      </c>
      <c r="N21" s="31" t="str">
        <f t="shared" si="2"/>
        <v>Strada este pietruita si are lungimea de L=388ml si latimea medie l=4m</v>
      </c>
      <c r="O21" s="13">
        <f t="shared" si="3"/>
        <v>44</v>
      </c>
      <c r="P21" s="13">
        <f t="shared" si="4"/>
        <v>47</v>
      </c>
      <c r="Q21" s="13" t="str">
        <f t="shared" si="5"/>
        <v>388</v>
      </c>
      <c r="S21" s="13" t="str">
        <f t="shared" si="6"/>
        <v>ada este pietruita si are lungi</v>
      </c>
      <c r="U21" s="13">
        <v>4</v>
      </c>
      <c r="V21" s="13">
        <f t="shared" si="8"/>
        <v>35</v>
      </c>
    </row>
    <row r="22" spans="2:22" s="13" customFormat="1" ht="15" customHeight="1" x14ac:dyDescent="0.25">
      <c r="B22" s="33">
        <f t="shared" si="7"/>
        <v>14</v>
      </c>
      <c r="C22" s="34" t="s">
        <v>18</v>
      </c>
      <c r="D22" s="35">
        <v>1100013</v>
      </c>
      <c r="E22" s="36" t="s">
        <v>47</v>
      </c>
      <c r="F22" s="37" t="s">
        <v>20</v>
      </c>
      <c r="G22" s="38">
        <v>388</v>
      </c>
      <c r="H22" s="33">
        <v>4</v>
      </c>
      <c r="I22" s="37">
        <f t="shared" si="0"/>
        <v>1552</v>
      </c>
      <c r="J22" s="39">
        <f t="shared" si="1"/>
        <v>80.266752577319593</v>
      </c>
      <c r="K22" s="40">
        <v>124574</v>
      </c>
      <c r="M22" s="30" t="s">
        <v>48</v>
      </c>
      <c r="N22" s="31" t="str">
        <f t="shared" si="2"/>
        <v>Strada este pietruita si are lungimea de L=388ml si latimea medie l=4m</v>
      </c>
      <c r="O22" s="13">
        <f t="shared" si="3"/>
        <v>44</v>
      </c>
      <c r="P22" s="13">
        <f t="shared" si="4"/>
        <v>47</v>
      </c>
      <c r="Q22" s="13" t="str">
        <f t="shared" si="5"/>
        <v>388</v>
      </c>
      <c r="S22" s="13" t="str">
        <f t="shared" si="6"/>
        <v>ada este pietruita si are lungi</v>
      </c>
      <c r="U22" s="13">
        <v>4</v>
      </c>
      <c r="V22" s="13">
        <f t="shared" si="8"/>
        <v>35</v>
      </c>
    </row>
    <row r="23" spans="2:22" s="13" customFormat="1" ht="15" customHeight="1" x14ac:dyDescent="0.25">
      <c r="B23" s="33">
        <f t="shared" si="7"/>
        <v>15</v>
      </c>
      <c r="C23" s="34" t="s">
        <v>18</v>
      </c>
      <c r="D23" s="35">
        <v>1100014</v>
      </c>
      <c r="E23" s="36" t="s">
        <v>49</v>
      </c>
      <c r="F23" s="37" t="s">
        <v>20</v>
      </c>
      <c r="G23" s="38">
        <v>388</v>
      </c>
      <c r="H23" s="33">
        <v>4</v>
      </c>
      <c r="I23" s="37">
        <f t="shared" si="0"/>
        <v>1552</v>
      </c>
      <c r="J23" s="39">
        <f t="shared" si="1"/>
        <v>80.235824742268036</v>
      </c>
      <c r="K23" s="40">
        <v>124526</v>
      </c>
      <c r="M23" s="30" t="s">
        <v>50</v>
      </c>
      <c r="N23" s="31" t="str">
        <f t="shared" si="2"/>
        <v>Strada este pietruita si are lungimea de L=388ml si latimea medie l=4m</v>
      </c>
      <c r="O23" s="13">
        <f t="shared" si="3"/>
        <v>44</v>
      </c>
      <c r="P23" s="13">
        <f t="shared" si="4"/>
        <v>47</v>
      </c>
      <c r="Q23" s="13" t="str">
        <f t="shared" si="5"/>
        <v>388</v>
      </c>
      <c r="S23" s="13" t="str">
        <f t="shared" si="6"/>
        <v>ada este pietruita si are lungi</v>
      </c>
      <c r="U23" s="13">
        <v>4</v>
      </c>
      <c r="V23" s="13">
        <f t="shared" si="8"/>
        <v>35</v>
      </c>
    </row>
    <row r="24" spans="2:22" s="13" customFormat="1" ht="15" customHeight="1" x14ac:dyDescent="0.25">
      <c r="B24" s="33">
        <f t="shared" si="7"/>
        <v>16</v>
      </c>
      <c r="C24" s="34" t="s">
        <v>18</v>
      </c>
      <c r="D24" s="35">
        <v>1100015</v>
      </c>
      <c r="E24" s="36" t="s">
        <v>51</v>
      </c>
      <c r="F24" s="37" t="s">
        <v>20</v>
      </c>
      <c r="G24" s="38">
        <v>388</v>
      </c>
      <c r="H24" s="33">
        <v>4</v>
      </c>
      <c r="I24" s="37">
        <f t="shared" si="0"/>
        <v>1552</v>
      </c>
      <c r="J24" s="39">
        <f t="shared" si="1"/>
        <v>83.9381443298969</v>
      </c>
      <c r="K24" s="40">
        <v>130272</v>
      </c>
      <c r="M24" s="30" t="s">
        <v>52</v>
      </c>
      <c r="N24" s="31" t="str">
        <f t="shared" si="2"/>
        <v>Strada este pietruita si are lungimea de L=388ml si latimea medie l=4m</v>
      </c>
      <c r="O24" s="13">
        <f t="shared" si="3"/>
        <v>44</v>
      </c>
      <c r="P24" s="13">
        <f t="shared" si="4"/>
        <v>47</v>
      </c>
      <c r="Q24" s="13" t="str">
        <f t="shared" si="5"/>
        <v>388</v>
      </c>
      <c r="S24" s="13" t="str">
        <f t="shared" si="6"/>
        <v>ada este pietruita si are lungi</v>
      </c>
      <c r="U24" s="13">
        <v>4</v>
      </c>
      <c r="V24" s="13">
        <f t="shared" si="8"/>
        <v>35</v>
      </c>
    </row>
    <row r="25" spans="2:22" s="13" customFormat="1" ht="15" customHeight="1" x14ac:dyDescent="0.25">
      <c r="B25" s="33">
        <f t="shared" si="7"/>
        <v>17</v>
      </c>
      <c r="C25" s="34" t="s">
        <v>18</v>
      </c>
      <c r="D25" s="35">
        <v>1100016</v>
      </c>
      <c r="E25" s="36" t="s">
        <v>53</v>
      </c>
      <c r="F25" s="37" t="s">
        <v>20</v>
      </c>
      <c r="G25" s="38">
        <v>448</v>
      </c>
      <c r="H25" s="33">
        <v>4</v>
      </c>
      <c r="I25" s="37">
        <f t="shared" si="0"/>
        <v>1792</v>
      </c>
      <c r="J25" s="39">
        <f t="shared" si="1"/>
        <v>78.669642857142861</v>
      </c>
      <c r="K25" s="40">
        <v>140976</v>
      </c>
      <c r="M25" s="30" t="s">
        <v>54</v>
      </c>
      <c r="N25" s="31" t="str">
        <f t="shared" si="2"/>
        <v>Strada este pietruita si are lungimea de L=448ml si latimea medie l=4m</v>
      </c>
      <c r="O25" s="13">
        <f t="shared" si="3"/>
        <v>44</v>
      </c>
      <c r="P25" s="13">
        <f t="shared" si="4"/>
        <v>47</v>
      </c>
      <c r="Q25" s="13" t="str">
        <f t="shared" si="5"/>
        <v>448</v>
      </c>
      <c r="S25" s="13" t="str">
        <f t="shared" si="6"/>
        <v>ada este pietruita si are lungi</v>
      </c>
      <c r="U25" s="13">
        <v>4</v>
      </c>
      <c r="V25" s="13">
        <f t="shared" si="8"/>
        <v>35</v>
      </c>
    </row>
    <row r="26" spans="2:22" s="13" customFormat="1" ht="15" customHeight="1" x14ac:dyDescent="0.25">
      <c r="B26" s="33">
        <f t="shared" si="7"/>
        <v>18</v>
      </c>
      <c r="C26" s="34" t="s">
        <v>18</v>
      </c>
      <c r="D26" s="35">
        <v>1100017</v>
      </c>
      <c r="E26" s="36" t="s">
        <v>55</v>
      </c>
      <c r="F26" s="37" t="s">
        <v>20</v>
      </c>
      <c r="G26" s="38">
        <v>359</v>
      </c>
      <c r="H26" s="33">
        <v>2.5</v>
      </c>
      <c r="I26" s="37">
        <f t="shared" si="0"/>
        <v>897.5</v>
      </c>
      <c r="J26" s="39">
        <f t="shared" si="1"/>
        <v>25.829526462395542</v>
      </c>
      <c r="K26" s="40">
        <v>23182</v>
      </c>
      <c r="M26" s="30" t="s">
        <v>56</v>
      </c>
      <c r="N26" s="31" t="str">
        <f t="shared" si="2"/>
        <v>5m
In total Strada 17A are lungimea de L=359ml si latimea medie l=2.5m</v>
      </c>
      <c r="O26" s="13">
        <f t="shared" si="3"/>
        <v>42</v>
      </c>
      <c r="P26" s="13">
        <f t="shared" si="4"/>
        <v>45</v>
      </c>
      <c r="Q26" s="13" t="str">
        <f t="shared" si="5"/>
        <v>359</v>
      </c>
      <c r="S26" s="13" t="e">
        <f t="shared" si="6"/>
        <v>#VALUE!</v>
      </c>
      <c r="U26" s="13">
        <v>2.5</v>
      </c>
      <c r="V26" s="13">
        <f t="shared" si="8"/>
        <v>2</v>
      </c>
    </row>
    <row r="27" spans="2:22" s="13" customFormat="1" ht="15" customHeight="1" x14ac:dyDescent="0.25">
      <c r="B27" s="33">
        <f t="shared" si="7"/>
        <v>19</v>
      </c>
      <c r="C27" s="34" t="s">
        <v>18</v>
      </c>
      <c r="D27" s="35">
        <v>1100018</v>
      </c>
      <c r="E27" s="36" t="s">
        <v>57</v>
      </c>
      <c r="F27" s="37" t="s">
        <v>20</v>
      </c>
      <c r="G27" s="38">
        <v>430</v>
      </c>
      <c r="H27" s="33">
        <v>4</v>
      </c>
      <c r="I27" s="37">
        <f t="shared" si="0"/>
        <v>1720</v>
      </c>
      <c r="J27" s="39">
        <f t="shared" si="1"/>
        <v>85.158139534883716</v>
      </c>
      <c r="K27" s="40">
        <v>146472</v>
      </c>
      <c r="M27" s="30" t="s">
        <v>58</v>
      </c>
      <c r="N27" s="31" t="str">
        <f t="shared" si="2"/>
        <v>Strada este pietruita si are lungimea de L=430ml si latimea medie l=4m</v>
      </c>
      <c r="O27" s="13">
        <f t="shared" si="3"/>
        <v>44</v>
      </c>
      <c r="P27" s="13">
        <f t="shared" si="4"/>
        <v>47</v>
      </c>
      <c r="Q27" s="13" t="str">
        <f t="shared" si="5"/>
        <v>430</v>
      </c>
      <c r="S27" s="13" t="str">
        <f t="shared" si="6"/>
        <v>ada este pietruita si are lungi</v>
      </c>
      <c r="U27" s="13">
        <v>4</v>
      </c>
      <c r="V27" s="13">
        <f t="shared" si="8"/>
        <v>35</v>
      </c>
    </row>
    <row r="28" spans="2:22" s="13" customFormat="1" ht="15" customHeight="1" x14ac:dyDescent="0.25">
      <c r="B28" s="33">
        <f t="shared" si="7"/>
        <v>20</v>
      </c>
      <c r="C28" s="34" t="s">
        <v>18</v>
      </c>
      <c r="D28" s="35">
        <v>1100019</v>
      </c>
      <c r="E28" s="36" t="s">
        <v>59</v>
      </c>
      <c r="F28" s="37" t="s">
        <v>20</v>
      </c>
      <c r="G28" s="38">
        <v>156</v>
      </c>
      <c r="H28" s="33">
        <v>3</v>
      </c>
      <c r="I28" s="37">
        <f t="shared" si="0"/>
        <v>468</v>
      </c>
      <c r="J28" s="39">
        <f t="shared" si="1"/>
        <v>72</v>
      </c>
      <c r="K28" s="40">
        <v>33696</v>
      </c>
      <c r="M28" s="30" t="s">
        <v>60</v>
      </c>
      <c r="N28" s="31" t="str">
        <f t="shared" si="2"/>
        <v>da 19, este pietruita si are lungimea de L=156ml si latimea medie l=3m</v>
      </c>
      <c r="O28" s="13">
        <f t="shared" si="3"/>
        <v>44</v>
      </c>
      <c r="P28" s="13">
        <f t="shared" si="4"/>
        <v>47</v>
      </c>
      <c r="Q28" s="13" t="str">
        <f t="shared" si="5"/>
        <v>156</v>
      </c>
      <c r="S28" s="13" t="str">
        <f t="shared" si="6"/>
        <v xml:space="preserve"> 19, este pietruita si are lungi</v>
      </c>
      <c r="U28" s="13">
        <v>3</v>
      </c>
      <c r="V28" s="13">
        <f t="shared" si="8"/>
        <v>35</v>
      </c>
    </row>
    <row r="29" spans="2:22" s="13" customFormat="1" ht="15" customHeight="1" x14ac:dyDescent="0.25">
      <c r="B29" s="33">
        <f t="shared" si="7"/>
        <v>21</v>
      </c>
      <c r="C29" s="34" t="s">
        <v>18</v>
      </c>
      <c r="D29" s="35">
        <v>1100020</v>
      </c>
      <c r="E29" s="36" t="s">
        <v>61</v>
      </c>
      <c r="F29" s="37" t="s">
        <v>20</v>
      </c>
      <c r="G29" s="38">
        <v>428</v>
      </c>
      <c r="H29" s="33">
        <v>4</v>
      </c>
      <c r="I29" s="37">
        <f t="shared" si="0"/>
        <v>1712</v>
      </c>
      <c r="J29" s="39">
        <f t="shared" si="1"/>
        <v>84.827102803738313</v>
      </c>
      <c r="K29" s="40">
        <v>145224</v>
      </c>
      <c r="M29" s="30" t="s">
        <v>62</v>
      </c>
      <c r="N29" s="31" t="str">
        <f t="shared" si="2"/>
        <v>Strada este pietruita si are lungimea de L=428ml si latimea medie l=4m</v>
      </c>
      <c r="O29" s="13">
        <f t="shared" si="3"/>
        <v>44</v>
      </c>
      <c r="P29" s="13">
        <f t="shared" si="4"/>
        <v>47</v>
      </c>
      <c r="Q29" s="13" t="str">
        <f t="shared" si="5"/>
        <v>428</v>
      </c>
      <c r="S29" s="13" t="str">
        <f t="shared" si="6"/>
        <v>ada este pietruita si are lungi</v>
      </c>
      <c r="U29" s="13">
        <v>4</v>
      </c>
      <c r="V29" s="13">
        <f t="shared" si="8"/>
        <v>35</v>
      </c>
    </row>
    <row r="30" spans="2:22" s="13" customFormat="1" ht="15" customHeight="1" x14ac:dyDescent="0.25">
      <c r="B30" s="33">
        <f t="shared" si="7"/>
        <v>22</v>
      </c>
      <c r="C30" s="34" t="s">
        <v>18</v>
      </c>
      <c r="D30" s="35">
        <v>1100021</v>
      </c>
      <c r="E30" s="36" t="s">
        <v>63</v>
      </c>
      <c r="F30" s="37" t="s">
        <v>20</v>
      </c>
      <c r="G30" s="38">
        <v>221</v>
      </c>
      <c r="H30" s="33">
        <v>3</v>
      </c>
      <c r="I30" s="37">
        <f t="shared" si="0"/>
        <v>663</v>
      </c>
      <c r="J30" s="39">
        <f t="shared" si="1"/>
        <v>89.357466063348411</v>
      </c>
      <c r="K30" s="40">
        <v>59244</v>
      </c>
      <c r="M30" s="30" t="s">
        <v>64</v>
      </c>
      <c r="N30" s="31" t="str">
        <f t="shared" si="2"/>
        <v>Strada este pietruita si are lungimea de L=221ml si latimea medie l=3m</v>
      </c>
      <c r="O30" s="13">
        <f t="shared" si="3"/>
        <v>44</v>
      </c>
      <c r="P30" s="13">
        <f t="shared" si="4"/>
        <v>47</v>
      </c>
      <c r="Q30" s="13" t="str">
        <f t="shared" si="5"/>
        <v>221</v>
      </c>
      <c r="S30" s="13" t="str">
        <f t="shared" si="6"/>
        <v>rada este pietruita si are lungi</v>
      </c>
      <c r="U30" s="13">
        <v>3</v>
      </c>
      <c r="V30" s="13">
        <f t="shared" si="8"/>
        <v>35</v>
      </c>
    </row>
    <row r="31" spans="2:22" s="13" customFormat="1" ht="15" customHeight="1" x14ac:dyDescent="0.25">
      <c r="B31" s="33">
        <f t="shared" si="7"/>
        <v>23</v>
      </c>
      <c r="C31" s="34" t="s">
        <v>18</v>
      </c>
      <c r="D31" s="35">
        <v>1100022</v>
      </c>
      <c r="E31" s="36" t="s">
        <v>65</v>
      </c>
      <c r="F31" s="37" t="s">
        <v>20</v>
      </c>
      <c r="G31" s="38">
        <v>421</v>
      </c>
      <c r="H31" s="33">
        <v>4</v>
      </c>
      <c r="I31" s="37">
        <f t="shared" si="0"/>
        <v>1684</v>
      </c>
      <c r="J31" s="39">
        <f t="shared" si="1"/>
        <v>85.061757719714961</v>
      </c>
      <c r="K31" s="40">
        <v>143244</v>
      </c>
      <c r="M31" s="30" t="s">
        <v>66</v>
      </c>
      <c r="N31" s="31" t="str">
        <f t="shared" si="2"/>
        <v>Strada este pietruita si are lungimea de L=421ml si latimea medie l=4m</v>
      </c>
      <c r="O31" s="13">
        <f t="shared" si="3"/>
        <v>44</v>
      </c>
      <c r="P31" s="13">
        <f t="shared" si="4"/>
        <v>47</v>
      </c>
      <c r="Q31" s="13" t="str">
        <f t="shared" si="5"/>
        <v>421</v>
      </c>
      <c r="S31" s="13" t="str">
        <f t="shared" si="6"/>
        <v>ada este pietruita si are lungi</v>
      </c>
      <c r="U31" s="13">
        <v>4</v>
      </c>
      <c r="V31" s="13">
        <f t="shared" si="8"/>
        <v>35</v>
      </c>
    </row>
    <row r="32" spans="2:22" s="13" customFormat="1" ht="15" customHeight="1" x14ac:dyDescent="0.25">
      <c r="B32" s="33">
        <f t="shared" si="7"/>
        <v>24</v>
      </c>
      <c r="C32" s="34" t="s">
        <v>18</v>
      </c>
      <c r="D32" s="35">
        <v>1100023</v>
      </c>
      <c r="E32" s="36" t="s">
        <v>67</v>
      </c>
      <c r="F32" s="37" t="s">
        <v>20</v>
      </c>
      <c r="G32" s="38">
        <v>165</v>
      </c>
      <c r="H32" s="33">
        <v>3</v>
      </c>
      <c r="I32" s="37">
        <f t="shared" si="0"/>
        <v>495</v>
      </c>
      <c r="J32" s="39">
        <f t="shared" si="1"/>
        <v>72</v>
      </c>
      <c r="K32" s="40">
        <v>35640</v>
      </c>
      <c r="M32" s="15" t="s">
        <v>68</v>
      </c>
      <c r="N32" s="31" t="str">
        <f t="shared" si="2"/>
        <v>da 21, este pietruita si are lungimea de L=165ml si latimea medie l=3m</v>
      </c>
      <c r="O32" s="13">
        <f t="shared" si="3"/>
        <v>44</v>
      </c>
      <c r="P32" s="13">
        <f t="shared" si="4"/>
        <v>47</v>
      </c>
      <c r="Q32" s="13" t="str">
        <f t="shared" si="5"/>
        <v>165</v>
      </c>
      <c r="S32" s="13" t="str">
        <f t="shared" si="6"/>
        <v xml:space="preserve"> 21, este pietruita si are lungi</v>
      </c>
      <c r="U32" s="13">
        <v>3</v>
      </c>
      <c r="V32" s="13">
        <f t="shared" si="8"/>
        <v>35</v>
      </c>
    </row>
    <row r="33" spans="2:22" s="13" customFormat="1" ht="15" customHeight="1" x14ac:dyDescent="0.25">
      <c r="B33" s="33">
        <f t="shared" si="7"/>
        <v>25</v>
      </c>
      <c r="C33" s="34" t="s">
        <v>18</v>
      </c>
      <c r="D33" s="35">
        <v>1100024</v>
      </c>
      <c r="E33" s="36" t="s">
        <v>69</v>
      </c>
      <c r="F33" s="37" t="s">
        <v>20</v>
      </c>
      <c r="G33" s="38">
        <v>420</v>
      </c>
      <c r="H33" s="33">
        <v>4</v>
      </c>
      <c r="I33" s="37">
        <f t="shared" si="0"/>
        <v>1680</v>
      </c>
      <c r="J33" s="39">
        <f t="shared" si="1"/>
        <v>86.657142857142858</v>
      </c>
      <c r="K33" s="40">
        <v>145584</v>
      </c>
      <c r="M33" s="30" t="s">
        <v>70</v>
      </c>
      <c r="N33" s="31" t="str">
        <f t="shared" si="2"/>
        <v>Strada este pietruita si are lungimea de L=420ml si latimea medie l=4m</v>
      </c>
      <c r="O33" s="13">
        <f t="shared" si="3"/>
        <v>44</v>
      </c>
      <c r="P33" s="13">
        <f t="shared" si="4"/>
        <v>47</v>
      </c>
      <c r="Q33" s="13" t="str">
        <f t="shared" si="5"/>
        <v>420</v>
      </c>
      <c r="S33" s="13" t="str">
        <f t="shared" si="6"/>
        <v>ada este pietruita si are lungi</v>
      </c>
      <c r="U33" s="13">
        <v>4</v>
      </c>
      <c r="V33" s="13">
        <f t="shared" si="8"/>
        <v>35</v>
      </c>
    </row>
    <row r="34" spans="2:22" s="13" customFormat="1" ht="15" customHeight="1" x14ac:dyDescent="0.25">
      <c r="B34" s="33">
        <f t="shared" si="7"/>
        <v>26</v>
      </c>
      <c r="C34" s="34" t="s">
        <v>18</v>
      </c>
      <c r="D34" s="35">
        <v>1100025</v>
      </c>
      <c r="E34" s="36" t="s">
        <v>71</v>
      </c>
      <c r="F34" s="37" t="s">
        <v>20</v>
      </c>
      <c r="G34" s="38">
        <v>45</v>
      </c>
      <c r="H34" s="33">
        <v>3</v>
      </c>
      <c r="I34" s="37">
        <f t="shared" si="0"/>
        <v>135</v>
      </c>
      <c r="J34" s="39">
        <f t="shared" si="1"/>
        <v>277.68888888888887</v>
      </c>
      <c r="K34" s="40">
        <v>37488</v>
      </c>
      <c r="M34" s="30" t="s">
        <v>72</v>
      </c>
      <c r="N34" s="31" t="str">
        <f t="shared" si="2"/>
        <v>Strada este pietruita si are lungimea de L=165ml si latimea medie l=3m</v>
      </c>
      <c r="O34" s="13">
        <f t="shared" si="3"/>
        <v>44</v>
      </c>
      <c r="P34" s="13">
        <f t="shared" si="4"/>
        <v>47</v>
      </c>
      <c r="Q34" s="13">
        <v>45</v>
      </c>
      <c r="S34" s="13" t="str">
        <f t="shared" si="6"/>
        <v>rada este pietruita si are lungi</v>
      </c>
      <c r="U34" s="13">
        <v>3</v>
      </c>
      <c r="V34" s="13">
        <f t="shared" si="8"/>
        <v>35</v>
      </c>
    </row>
    <row r="35" spans="2:22" s="13" customFormat="1" ht="15" customHeight="1" x14ac:dyDescent="0.25">
      <c r="B35" s="33">
        <f t="shared" si="7"/>
        <v>27</v>
      </c>
      <c r="C35" s="34" t="s">
        <v>18</v>
      </c>
      <c r="D35" s="35">
        <v>1100026</v>
      </c>
      <c r="E35" s="36" t="s">
        <v>73</v>
      </c>
      <c r="F35" s="37" t="s">
        <v>20</v>
      </c>
      <c r="G35" s="38">
        <v>423</v>
      </c>
      <c r="H35" s="33">
        <v>4</v>
      </c>
      <c r="I35" s="37">
        <f t="shared" si="0"/>
        <v>1692</v>
      </c>
      <c r="J35" s="39">
        <f t="shared" si="1"/>
        <v>84.560283687943269</v>
      </c>
      <c r="K35" s="40">
        <v>143076</v>
      </c>
      <c r="M35" s="30" t="s">
        <v>74</v>
      </c>
      <c r="N35" s="31" t="str">
        <f t="shared" si="2"/>
        <v>Strada este pietruita si are lungimea de L=423ml si latimea medie l=4m</v>
      </c>
      <c r="O35" s="13">
        <f t="shared" si="3"/>
        <v>44</v>
      </c>
      <c r="P35" s="13">
        <f t="shared" si="4"/>
        <v>47</v>
      </c>
      <c r="Q35" s="13" t="str">
        <f t="shared" ref="Q35:Q42" si="9">MID(N35,O35,P35-O35)</f>
        <v>423</v>
      </c>
      <c r="S35" s="13" t="str">
        <f t="shared" si="6"/>
        <v>ada este pietruita si are lungi</v>
      </c>
      <c r="U35" s="13">
        <v>4</v>
      </c>
      <c r="V35" s="13">
        <f t="shared" si="8"/>
        <v>35</v>
      </c>
    </row>
    <row r="36" spans="2:22" s="13" customFormat="1" ht="15" customHeight="1" x14ac:dyDescent="0.25">
      <c r="B36" s="33">
        <f t="shared" si="7"/>
        <v>28</v>
      </c>
      <c r="C36" s="34" t="s">
        <v>18</v>
      </c>
      <c r="D36" s="35">
        <v>1100027</v>
      </c>
      <c r="E36" s="36" t="s">
        <v>75</v>
      </c>
      <c r="F36" s="37" t="s">
        <v>20</v>
      </c>
      <c r="G36" s="38">
        <v>160</v>
      </c>
      <c r="H36" s="33">
        <v>3</v>
      </c>
      <c r="I36" s="37">
        <f t="shared" si="0"/>
        <v>480</v>
      </c>
      <c r="J36" s="39">
        <f t="shared" si="1"/>
        <v>72</v>
      </c>
      <c r="K36" s="40">
        <v>34560</v>
      </c>
      <c r="M36" s="15" t="s">
        <v>76</v>
      </c>
      <c r="N36" s="31" t="str">
        <f t="shared" si="2"/>
        <v>da 23, este pietruita si are lungimea de L=160ml si latimea medie l=3m</v>
      </c>
      <c r="O36" s="13">
        <f t="shared" si="3"/>
        <v>44</v>
      </c>
      <c r="P36" s="13">
        <f t="shared" si="4"/>
        <v>47</v>
      </c>
      <c r="Q36" s="13" t="str">
        <f t="shared" si="9"/>
        <v>160</v>
      </c>
      <c r="S36" s="13" t="str">
        <f t="shared" si="6"/>
        <v xml:space="preserve"> 23, este pietruita si are lungi</v>
      </c>
      <c r="U36" s="13">
        <v>3</v>
      </c>
      <c r="V36" s="13">
        <f t="shared" si="8"/>
        <v>35</v>
      </c>
    </row>
    <row r="37" spans="2:22" s="13" customFormat="1" ht="15" customHeight="1" x14ac:dyDescent="0.25">
      <c r="B37" s="33">
        <f t="shared" si="7"/>
        <v>29</v>
      </c>
      <c r="C37" s="34" t="s">
        <v>18</v>
      </c>
      <c r="D37" s="35">
        <v>1100028</v>
      </c>
      <c r="E37" s="36" t="s">
        <v>77</v>
      </c>
      <c r="F37" s="37" t="s">
        <v>20</v>
      </c>
      <c r="G37" s="38">
        <v>402</v>
      </c>
      <c r="H37" s="33">
        <v>4</v>
      </c>
      <c r="I37" s="37">
        <f t="shared" si="0"/>
        <v>1608</v>
      </c>
      <c r="J37" s="39">
        <f t="shared" si="1"/>
        <v>86.089552238805965</v>
      </c>
      <c r="K37" s="40">
        <v>138432</v>
      </c>
      <c r="M37" s="30" t="s">
        <v>78</v>
      </c>
      <c r="N37" s="31" t="str">
        <f t="shared" si="2"/>
        <v>Strada este pietruita si are lungimea de L=402ml si latimea medie l=4m</v>
      </c>
      <c r="O37" s="13">
        <f t="shared" si="3"/>
        <v>44</v>
      </c>
      <c r="P37" s="13">
        <f t="shared" si="4"/>
        <v>47</v>
      </c>
      <c r="Q37" s="13" t="str">
        <f t="shared" si="9"/>
        <v>402</v>
      </c>
      <c r="S37" s="13" t="str">
        <f t="shared" si="6"/>
        <v>ada este pietruita si are lungi</v>
      </c>
      <c r="U37" s="13">
        <v>4</v>
      </c>
      <c r="V37" s="13">
        <f t="shared" si="8"/>
        <v>35</v>
      </c>
    </row>
    <row r="38" spans="2:22" s="13" customFormat="1" ht="15" customHeight="1" x14ac:dyDescent="0.25">
      <c r="B38" s="33">
        <f t="shared" si="7"/>
        <v>30</v>
      </c>
      <c r="C38" s="34" t="s">
        <v>18</v>
      </c>
      <c r="D38" s="35">
        <v>1100029</v>
      </c>
      <c r="E38" s="36" t="s">
        <v>79</v>
      </c>
      <c r="F38" s="37" t="s">
        <v>20</v>
      </c>
      <c r="G38" s="38">
        <v>365</v>
      </c>
      <c r="H38" s="33">
        <v>4</v>
      </c>
      <c r="I38" s="37">
        <f t="shared" si="0"/>
        <v>1460</v>
      </c>
      <c r="J38" s="39">
        <f t="shared" si="1"/>
        <v>85.504109589041093</v>
      </c>
      <c r="K38" s="40">
        <v>124836</v>
      </c>
      <c r="M38" s="30" t="s">
        <v>80</v>
      </c>
      <c r="N38" s="31" t="str">
        <f t="shared" si="2"/>
        <v>Strada este pietruita si are lungimea de L=365ml si latimea medie l=4m</v>
      </c>
      <c r="O38" s="13">
        <f t="shared" si="3"/>
        <v>44</v>
      </c>
      <c r="P38" s="13">
        <f t="shared" si="4"/>
        <v>47</v>
      </c>
      <c r="Q38" s="13" t="str">
        <f t="shared" si="9"/>
        <v>365</v>
      </c>
      <c r="S38" s="13" t="str">
        <f t="shared" si="6"/>
        <v>ada este pietruita si are lungi</v>
      </c>
      <c r="U38" s="13">
        <v>4</v>
      </c>
      <c r="V38" s="13">
        <f t="shared" si="8"/>
        <v>35</v>
      </c>
    </row>
    <row r="39" spans="2:22" s="13" customFormat="1" ht="15" customHeight="1" x14ac:dyDescent="0.25">
      <c r="B39" s="33">
        <f t="shared" si="7"/>
        <v>31</v>
      </c>
      <c r="C39" s="34" t="s">
        <v>18</v>
      </c>
      <c r="D39" s="35">
        <v>1100030</v>
      </c>
      <c r="E39" s="36" t="s">
        <v>81</v>
      </c>
      <c r="F39" s="37" t="s">
        <v>20</v>
      </c>
      <c r="G39" s="38">
        <v>424</v>
      </c>
      <c r="H39" s="33">
        <v>4</v>
      </c>
      <c r="I39" s="37">
        <f t="shared" si="0"/>
        <v>1696</v>
      </c>
      <c r="J39" s="39">
        <f t="shared" si="1"/>
        <v>83.943396226415089</v>
      </c>
      <c r="K39" s="40">
        <v>142368</v>
      </c>
      <c r="M39" s="30" t="s">
        <v>82</v>
      </c>
      <c r="N39" s="31" t="str">
        <f t="shared" si="2"/>
        <v>Strada este pietruita si are lungimea de L=424ml si latimea medie l=4m</v>
      </c>
      <c r="O39" s="13">
        <f t="shared" si="3"/>
        <v>44</v>
      </c>
      <c r="P39" s="13">
        <f t="shared" si="4"/>
        <v>47</v>
      </c>
      <c r="Q39" s="13" t="str">
        <f t="shared" si="9"/>
        <v>424</v>
      </c>
      <c r="S39" s="13" t="str">
        <f t="shared" si="6"/>
        <v>ada este pietruita si are lungi</v>
      </c>
      <c r="U39" s="13">
        <v>4</v>
      </c>
      <c r="V39" s="13">
        <f t="shared" si="8"/>
        <v>35</v>
      </c>
    </row>
    <row r="40" spans="2:22" s="13" customFormat="1" ht="15" customHeight="1" x14ac:dyDescent="0.25">
      <c r="B40" s="33">
        <f t="shared" si="7"/>
        <v>32</v>
      </c>
      <c r="C40" s="34" t="s">
        <v>18</v>
      </c>
      <c r="D40" s="35">
        <v>1100031</v>
      </c>
      <c r="E40" s="36" t="s">
        <v>83</v>
      </c>
      <c r="F40" s="37" t="s">
        <v>20</v>
      </c>
      <c r="G40" s="38">
        <v>288</v>
      </c>
      <c r="H40" s="33">
        <v>4</v>
      </c>
      <c r="I40" s="37">
        <f t="shared" si="0"/>
        <v>1152</v>
      </c>
      <c r="J40" s="39">
        <f t="shared" si="1"/>
        <v>85.270833333333329</v>
      </c>
      <c r="K40" s="40">
        <v>98232</v>
      </c>
      <c r="M40" s="30" t="s">
        <v>84</v>
      </c>
      <c r="N40" s="31" t="str">
        <f t="shared" si="2"/>
        <v>Strada este pietruita si are lungimea de L=288ml si latimea medie l=4m</v>
      </c>
      <c r="O40" s="13">
        <f t="shared" si="3"/>
        <v>44</v>
      </c>
      <c r="P40" s="13">
        <f t="shared" si="4"/>
        <v>47</v>
      </c>
      <c r="Q40" s="13" t="str">
        <f t="shared" si="9"/>
        <v>288</v>
      </c>
      <c r="S40" s="13" t="str">
        <f t="shared" si="6"/>
        <v>ada este pietruita si are lungi</v>
      </c>
      <c r="U40" s="13">
        <v>4</v>
      </c>
      <c r="V40" s="13">
        <f t="shared" si="8"/>
        <v>35</v>
      </c>
    </row>
    <row r="41" spans="2:22" s="13" customFormat="1" ht="15" customHeight="1" x14ac:dyDescent="0.25">
      <c r="B41" s="33">
        <f t="shared" si="7"/>
        <v>33</v>
      </c>
      <c r="C41" s="34" t="s">
        <v>18</v>
      </c>
      <c r="D41" s="35">
        <v>1100032</v>
      </c>
      <c r="E41" s="36" t="s">
        <v>85</v>
      </c>
      <c r="F41" s="37" t="s">
        <v>20</v>
      </c>
      <c r="G41" s="38">
        <v>2243</v>
      </c>
      <c r="H41" s="33">
        <v>4</v>
      </c>
      <c r="I41" s="37">
        <f t="shared" si="0"/>
        <v>8972</v>
      </c>
      <c r="J41" s="39">
        <f t="shared" si="1"/>
        <v>79.388987962550161</v>
      </c>
      <c r="K41" s="40">
        <v>712278</v>
      </c>
      <c r="M41" s="30" t="s">
        <v>86</v>
      </c>
      <c r="N41" s="31" t="str">
        <f t="shared" si="2"/>
        <v>trada este pietruita si are lungimea de L=2243ml si latimea medie l=4m</v>
      </c>
      <c r="O41" s="13">
        <f t="shared" si="3"/>
        <v>43</v>
      </c>
      <c r="P41" s="13">
        <f t="shared" si="4"/>
        <v>47</v>
      </c>
      <c r="Q41" s="13" t="str">
        <f t="shared" si="9"/>
        <v>2243</v>
      </c>
      <c r="S41" s="13" t="str">
        <f t="shared" si="6"/>
        <v>da este pietruita si are lungi</v>
      </c>
      <c r="U41" s="13">
        <v>4</v>
      </c>
      <c r="V41" s="13">
        <f t="shared" si="8"/>
        <v>34</v>
      </c>
    </row>
    <row r="42" spans="2:22" s="13" customFormat="1" ht="15" customHeight="1" x14ac:dyDescent="0.25">
      <c r="B42" s="33">
        <f t="shared" si="7"/>
        <v>34</v>
      </c>
      <c r="C42" s="34" t="s">
        <v>18</v>
      </c>
      <c r="D42" s="35">
        <v>1100033</v>
      </c>
      <c r="E42" s="36" t="s">
        <v>87</v>
      </c>
      <c r="F42" s="37" t="s">
        <v>20</v>
      </c>
      <c r="G42" s="38">
        <v>884</v>
      </c>
      <c r="H42" s="33">
        <v>4</v>
      </c>
      <c r="I42" s="37">
        <f t="shared" si="0"/>
        <v>3536</v>
      </c>
      <c r="J42" s="39">
        <f t="shared" si="1"/>
        <v>72</v>
      </c>
      <c r="K42" s="40">
        <v>254592</v>
      </c>
      <c r="M42" s="15" t="s">
        <v>88</v>
      </c>
      <c r="N42" s="31" t="str">
        <f t="shared" si="2"/>
        <v>ste partial pietruita si are lungimea de L=884ml si latimea medie l=4m</v>
      </c>
      <c r="O42" s="13">
        <f t="shared" si="3"/>
        <v>44</v>
      </c>
      <c r="P42" s="13">
        <f t="shared" si="4"/>
        <v>47</v>
      </c>
      <c r="Q42" s="13" t="str">
        <f t="shared" si="9"/>
        <v>884</v>
      </c>
      <c r="S42" s="13" t="str">
        <f t="shared" si="6"/>
        <v xml:space="preserve"> partial pietruita si are lungi</v>
      </c>
      <c r="U42" s="13">
        <v>4</v>
      </c>
      <c r="V42" s="13">
        <f t="shared" si="8"/>
        <v>35</v>
      </c>
    </row>
    <row r="43" spans="2:22" s="13" customFormat="1" ht="18" customHeight="1" x14ac:dyDescent="0.25">
      <c r="B43" s="3" t="s">
        <v>89</v>
      </c>
      <c r="C43" s="3"/>
      <c r="D43" s="3"/>
      <c r="E43" s="3"/>
      <c r="F43" s="3"/>
      <c r="G43" s="3"/>
      <c r="H43" s="3"/>
      <c r="I43" s="3"/>
      <c r="J43" s="3"/>
      <c r="K43" s="3"/>
      <c r="M43" s="15"/>
      <c r="N43" s="31"/>
    </row>
    <row r="44" spans="2:22" s="13" customFormat="1" ht="15" customHeight="1" x14ac:dyDescent="0.25">
      <c r="B44" s="33">
        <f>B42+1</f>
        <v>35</v>
      </c>
      <c r="C44" s="34" t="s">
        <v>30</v>
      </c>
      <c r="D44" s="35">
        <v>1100100</v>
      </c>
      <c r="E44" s="36" t="s">
        <v>90</v>
      </c>
      <c r="F44" s="37" t="s">
        <v>91</v>
      </c>
      <c r="G44" s="38">
        <v>5695</v>
      </c>
      <c r="H44" s="33">
        <v>4</v>
      </c>
      <c r="I44" s="37">
        <f t="shared" ref="I44:I53" si="10">G44*H44</f>
        <v>22780</v>
      </c>
      <c r="J44" s="39">
        <f t="shared" ref="J44:J53" si="11">K44/I44</f>
        <v>237.92396839332747</v>
      </c>
      <c r="K44" s="40">
        <v>5419908</v>
      </c>
      <c r="M44" s="15"/>
      <c r="N44" s="31" t="str">
        <f>RIGHT(M44,70)</f>
        <v/>
      </c>
      <c r="O44" s="13" t="e">
        <f t="shared" ref="O44:O53" si="12">FIND("L=",N44)+2</f>
        <v>#VALUE!</v>
      </c>
      <c r="P44" s="13" t="e">
        <f t="shared" ref="P44:P53" si="13">FIND("ml",N44)</f>
        <v>#VALUE!</v>
      </c>
      <c r="Q44" s="13" t="e">
        <f t="shared" ref="Q44:Q53" si="14">MID(N44,O44,P44-O44)</f>
        <v>#VALUE!</v>
      </c>
      <c r="S44" s="13" t="e">
        <f t="shared" ref="S44:S52" si="15">MID(N44,U44,V44-U44)</f>
        <v>#VALUE!</v>
      </c>
      <c r="U44" s="13" t="e">
        <f t="shared" ref="U44:U53" si="16">FIND("l=",N44)+2</f>
        <v>#VALUE!</v>
      </c>
      <c r="V44" s="13" t="e">
        <f>FIND("m ",N44)</f>
        <v>#VALUE!</v>
      </c>
    </row>
    <row r="45" spans="2:22" s="13" customFormat="1" ht="15" customHeight="1" x14ac:dyDescent="0.25">
      <c r="B45" s="33">
        <f t="shared" ref="B45:B53" si="17">B44+1</f>
        <v>36</v>
      </c>
      <c r="C45" s="34" t="s">
        <v>18</v>
      </c>
      <c r="D45" s="35">
        <v>1100101</v>
      </c>
      <c r="E45" s="36" t="s">
        <v>19</v>
      </c>
      <c r="F45" s="37" t="s">
        <v>91</v>
      </c>
      <c r="G45" s="38">
        <v>398</v>
      </c>
      <c r="H45" s="33">
        <v>4</v>
      </c>
      <c r="I45" s="37">
        <f t="shared" si="10"/>
        <v>1592</v>
      </c>
      <c r="J45" s="39">
        <f t="shared" si="11"/>
        <v>51.286432160804019</v>
      </c>
      <c r="K45" s="40">
        <v>81648</v>
      </c>
      <c r="M45" s="15"/>
      <c r="N45" s="31" t="str">
        <f>RIGHT(M45,70)</f>
        <v/>
      </c>
      <c r="O45" s="13" t="e">
        <f t="shared" si="12"/>
        <v>#VALUE!</v>
      </c>
      <c r="P45" s="13" t="e">
        <f t="shared" si="13"/>
        <v>#VALUE!</v>
      </c>
      <c r="Q45" s="13" t="e">
        <f t="shared" si="14"/>
        <v>#VALUE!</v>
      </c>
      <c r="S45" s="13" t="e">
        <f t="shared" si="15"/>
        <v>#VALUE!</v>
      </c>
      <c r="U45" s="13" t="e">
        <f t="shared" si="16"/>
        <v>#VALUE!</v>
      </c>
      <c r="V45" s="13">
        <f>LEN(N45)</f>
        <v>0</v>
      </c>
    </row>
    <row r="46" spans="2:22" s="13" customFormat="1" ht="15" customHeight="1" x14ac:dyDescent="0.25">
      <c r="B46" s="33">
        <f t="shared" si="17"/>
        <v>37</v>
      </c>
      <c r="C46" s="34" t="s">
        <v>18</v>
      </c>
      <c r="D46" s="35">
        <v>1100102</v>
      </c>
      <c r="E46" s="36" t="s">
        <v>22</v>
      </c>
      <c r="F46" s="37" t="s">
        <v>91</v>
      </c>
      <c r="G46" s="38">
        <v>98</v>
      </c>
      <c r="H46" s="33">
        <v>3</v>
      </c>
      <c r="I46" s="37">
        <f t="shared" si="10"/>
        <v>294</v>
      </c>
      <c r="J46" s="39">
        <f t="shared" si="11"/>
        <v>53.387755102040813</v>
      </c>
      <c r="K46" s="40">
        <v>15696</v>
      </c>
      <c r="M46" s="15"/>
      <c r="N46" s="31" t="str">
        <f>RIGHT(M46,70)</f>
        <v/>
      </c>
      <c r="O46" s="13" t="e">
        <f t="shared" si="12"/>
        <v>#VALUE!</v>
      </c>
      <c r="P46" s="13" t="e">
        <f t="shared" si="13"/>
        <v>#VALUE!</v>
      </c>
      <c r="Q46" s="13" t="e">
        <f t="shared" si="14"/>
        <v>#VALUE!</v>
      </c>
      <c r="S46" s="13" t="e">
        <f t="shared" si="15"/>
        <v>#VALUE!</v>
      </c>
      <c r="U46" s="13" t="e">
        <f t="shared" si="16"/>
        <v>#VALUE!</v>
      </c>
      <c r="V46" s="13" t="e">
        <f>FIND("m ",N46)</f>
        <v>#VALUE!</v>
      </c>
    </row>
    <row r="47" spans="2:22" s="13" customFormat="1" ht="15" customHeight="1" x14ac:dyDescent="0.25">
      <c r="B47" s="33">
        <f t="shared" si="17"/>
        <v>38</v>
      </c>
      <c r="C47" s="34" t="s">
        <v>18</v>
      </c>
      <c r="D47" s="35">
        <v>1100103</v>
      </c>
      <c r="E47" s="36" t="s">
        <v>24</v>
      </c>
      <c r="F47" s="37" t="s">
        <v>91</v>
      </c>
      <c r="G47" s="38">
        <v>743</v>
      </c>
      <c r="H47" s="33">
        <v>2.85</v>
      </c>
      <c r="I47" s="37">
        <f t="shared" si="10"/>
        <v>2117.5500000000002</v>
      </c>
      <c r="J47" s="39">
        <f t="shared" si="11"/>
        <v>46.079667540317814</v>
      </c>
      <c r="K47" s="40">
        <v>97576</v>
      </c>
      <c r="M47" s="15"/>
      <c r="N47" s="31" t="str">
        <f>RIGHT(M47,70)</f>
        <v/>
      </c>
      <c r="O47" s="13" t="e">
        <f t="shared" si="12"/>
        <v>#VALUE!</v>
      </c>
      <c r="P47" s="13" t="e">
        <f t="shared" si="13"/>
        <v>#VALUE!</v>
      </c>
      <c r="Q47" s="13" t="e">
        <f t="shared" si="14"/>
        <v>#VALUE!</v>
      </c>
      <c r="S47" s="13" t="e">
        <f t="shared" si="15"/>
        <v>#VALUE!</v>
      </c>
      <c r="U47" s="13" t="e">
        <f t="shared" si="16"/>
        <v>#VALUE!</v>
      </c>
      <c r="V47" s="13" t="e">
        <f>FIND("m ",N47)</f>
        <v>#VALUE!</v>
      </c>
    </row>
    <row r="48" spans="2:22" s="13" customFormat="1" ht="15" customHeight="1" x14ac:dyDescent="0.25">
      <c r="B48" s="33">
        <f t="shared" si="17"/>
        <v>39</v>
      </c>
      <c r="C48" s="34" t="s">
        <v>18</v>
      </c>
      <c r="D48" s="35">
        <v>1100104</v>
      </c>
      <c r="E48" s="36" t="s">
        <v>26</v>
      </c>
      <c r="F48" s="37" t="s">
        <v>91</v>
      </c>
      <c r="G48" s="38">
        <v>714</v>
      </c>
      <c r="H48" s="33">
        <v>2.5</v>
      </c>
      <c r="I48" s="37">
        <f t="shared" si="10"/>
        <v>1785</v>
      </c>
      <c r="J48" s="39">
        <f t="shared" si="11"/>
        <v>42.4</v>
      </c>
      <c r="K48" s="40">
        <v>75684</v>
      </c>
      <c r="M48" s="15"/>
      <c r="N48" s="31" t="str">
        <f>RIGHT(M48,250)</f>
        <v/>
      </c>
      <c r="O48" s="13" t="e">
        <f t="shared" si="12"/>
        <v>#VALUE!</v>
      </c>
      <c r="P48" s="13" t="e">
        <f t="shared" si="13"/>
        <v>#VALUE!</v>
      </c>
      <c r="Q48" s="13" t="e">
        <f t="shared" si="14"/>
        <v>#VALUE!</v>
      </c>
      <c r="S48" s="13" t="e">
        <f t="shared" si="15"/>
        <v>#VALUE!</v>
      </c>
      <c r="U48" s="13" t="e">
        <f t="shared" si="16"/>
        <v>#VALUE!</v>
      </c>
      <c r="V48" s="13" t="e">
        <f>FIND("m ",N48)</f>
        <v>#VALUE!</v>
      </c>
    </row>
    <row r="49" spans="2:22" s="13" customFormat="1" ht="15" customHeight="1" x14ac:dyDescent="0.25">
      <c r="B49" s="33">
        <f t="shared" si="17"/>
        <v>40</v>
      </c>
      <c r="C49" s="34" t="s">
        <v>18</v>
      </c>
      <c r="D49" s="35">
        <v>1100105</v>
      </c>
      <c r="E49" s="36" t="s">
        <v>28</v>
      </c>
      <c r="F49" s="37" t="s">
        <v>91</v>
      </c>
      <c r="G49" s="38">
        <v>258</v>
      </c>
      <c r="H49" s="33">
        <v>3</v>
      </c>
      <c r="I49" s="37">
        <f t="shared" si="10"/>
        <v>774</v>
      </c>
      <c r="J49" s="39">
        <f t="shared" si="11"/>
        <v>56.945736434108525</v>
      </c>
      <c r="K49" s="40">
        <v>44076</v>
      </c>
      <c r="M49" s="30"/>
      <c r="N49" s="31" t="str">
        <f>RIGHT(M49,70)</f>
        <v/>
      </c>
      <c r="O49" s="13" t="e">
        <f t="shared" si="12"/>
        <v>#VALUE!</v>
      </c>
      <c r="P49" s="13" t="e">
        <f t="shared" si="13"/>
        <v>#VALUE!</v>
      </c>
      <c r="Q49" s="13" t="e">
        <f t="shared" si="14"/>
        <v>#VALUE!</v>
      </c>
      <c r="S49" s="13" t="e">
        <f t="shared" si="15"/>
        <v>#VALUE!</v>
      </c>
      <c r="U49" s="13" t="e">
        <f t="shared" si="16"/>
        <v>#VALUE!</v>
      </c>
      <c r="V49" s="13">
        <f>LEN(N49)</f>
        <v>0</v>
      </c>
    </row>
    <row r="50" spans="2:22" s="13" customFormat="1" ht="15" customHeight="1" x14ac:dyDescent="0.25">
      <c r="B50" s="33">
        <f t="shared" si="17"/>
        <v>41</v>
      </c>
      <c r="C50" s="34" t="s">
        <v>18</v>
      </c>
      <c r="D50" s="35">
        <v>1100106</v>
      </c>
      <c r="E50" s="36" t="s">
        <v>92</v>
      </c>
      <c r="F50" s="37" t="s">
        <v>91</v>
      </c>
      <c r="G50" s="38">
        <v>275</v>
      </c>
      <c r="H50" s="33">
        <v>2.5</v>
      </c>
      <c r="I50" s="37">
        <f t="shared" si="10"/>
        <v>687.5</v>
      </c>
      <c r="J50" s="39">
        <f t="shared" si="11"/>
        <v>59.249454545454547</v>
      </c>
      <c r="K50" s="40">
        <v>40734</v>
      </c>
      <c r="M50" s="30"/>
      <c r="N50" s="31" t="str">
        <f>RIGHT(M50,70)</f>
        <v/>
      </c>
      <c r="O50" s="13" t="e">
        <f t="shared" si="12"/>
        <v>#VALUE!</v>
      </c>
      <c r="P50" s="13" t="e">
        <f t="shared" si="13"/>
        <v>#VALUE!</v>
      </c>
      <c r="Q50" s="13" t="e">
        <f t="shared" si="14"/>
        <v>#VALUE!</v>
      </c>
      <c r="S50" s="13" t="e">
        <f t="shared" si="15"/>
        <v>#VALUE!</v>
      </c>
      <c r="U50" s="13" t="e">
        <f t="shared" si="16"/>
        <v>#VALUE!</v>
      </c>
      <c r="V50" s="13" t="e">
        <f>FIND("m ",N50)</f>
        <v>#VALUE!</v>
      </c>
    </row>
    <row r="51" spans="2:22" s="13" customFormat="1" ht="15" customHeight="1" x14ac:dyDescent="0.25">
      <c r="B51" s="33">
        <f t="shared" si="17"/>
        <v>42</v>
      </c>
      <c r="C51" s="34" t="s">
        <v>18</v>
      </c>
      <c r="D51" s="35">
        <v>1100107</v>
      </c>
      <c r="E51" s="36" t="s">
        <v>33</v>
      </c>
      <c r="F51" s="37" t="s">
        <v>91</v>
      </c>
      <c r="G51" s="38">
        <v>275</v>
      </c>
      <c r="H51" s="33">
        <v>2.5</v>
      </c>
      <c r="I51" s="37">
        <f t="shared" si="10"/>
        <v>687.5</v>
      </c>
      <c r="J51" s="39">
        <f t="shared" si="11"/>
        <v>39.808</v>
      </c>
      <c r="K51" s="40">
        <v>27368</v>
      </c>
      <c r="M51" s="15"/>
      <c r="N51" s="31" t="str">
        <f>RIGHT(M51,70)</f>
        <v/>
      </c>
      <c r="O51" s="13" t="e">
        <f t="shared" si="12"/>
        <v>#VALUE!</v>
      </c>
      <c r="P51" s="13" t="e">
        <f t="shared" si="13"/>
        <v>#VALUE!</v>
      </c>
      <c r="Q51" s="13" t="e">
        <f t="shared" si="14"/>
        <v>#VALUE!</v>
      </c>
      <c r="S51" s="13" t="e">
        <f t="shared" si="15"/>
        <v>#VALUE!</v>
      </c>
      <c r="U51" s="13" t="e">
        <f t="shared" si="16"/>
        <v>#VALUE!</v>
      </c>
      <c r="V51" s="13" t="e">
        <f>FIND("m ",N51)</f>
        <v>#VALUE!</v>
      </c>
    </row>
    <row r="52" spans="2:22" s="13" customFormat="1" ht="15" customHeight="1" x14ac:dyDescent="0.25">
      <c r="B52" s="33">
        <f t="shared" si="17"/>
        <v>43</v>
      </c>
      <c r="C52" s="34" t="s">
        <v>18</v>
      </c>
      <c r="D52" s="35">
        <v>1100108</v>
      </c>
      <c r="E52" s="36" t="s">
        <v>93</v>
      </c>
      <c r="F52" s="37" t="s">
        <v>91</v>
      </c>
      <c r="G52" s="38">
        <v>65</v>
      </c>
      <c r="H52" s="33">
        <v>0.3</v>
      </c>
      <c r="I52" s="37">
        <f t="shared" si="10"/>
        <v>19.5</v>
      </c>
      <c r="J52" s="39">
        <f t="shared" si="11"/>
        <v>140.61538461538461</v>
      </c>
      <c r="K52" s="40">
        <v>2742</v>
      </c>
      <c r="M52" s="15"/>
      <c r="N52" s="31" t="str">
        <f>RIGHT(M52,70)</f>
        <v/>
      </c>
      <c r="O52" s="13" t="e">
        <f t="shared" si="12"/>
        <v>#VALUE!</v>
      </c>
      <c r="P52" s="13" t="e">
        <f t="shared" si="13"/>
        <v>#VALUE!</v>
      </c>
      <c r="Q52" s="13" t="e">
        <f t="shared" si="14"/>
        <v>#VALUE!</v>
      </c>
      <c r="S52" s="13" t="e">
        <f t="shared" si="15"/>
        <v>#VALUE!</v>
      </c>
      <c r="U52" s="13" t="e">
        <f t="shared" si="16"/>
        <v>#VALUE!</v>
      </c>
      <c r="V52" s="13">
        <f>LEN(N52)</f>
        <v>0</v>
      </c>
    </row>
    <row r="53" spans="2:22" s="13" customFormat="1" ht="15" customHeight="1" x14ac:dyDescent="0.25">
      <c r="B53" s="33">
        <f t="shared" si="17"/>
        <v>44</v>
      </c>
      <c r="C53" s="34" t="s">
        <v>18</v>
      </c>
      <c r="D53" s="35">
        <v>1100109</v>
      </c>
      <c r="E53" s="36" t="s">
        <v>94</v>
      </c>
      <c r="F53" s="37" t="s">
        <v>91</v>
      </c>
      <c r="G53" s="38">
        <v>150</v>
      </c>
      <c r="H53" s="33">
        <v>0.7</v>
      </c>
      <c r="I53" s="37">
        <f t="shared" si="10"/>
        <v>105</v>
      </c>
      <c r="J53" s="39">
        <f t="shared" si="11"/>
        <v>134.4</v>
      </c>
      <c r="K53" s="40">
        <v>14112</v>
      </c>
      <c r="M53" s="15" t="s">
        <v>95</v>
      </c>
      <c r="N53" s="31" t="str">
        <f>RIGHT(M53,70)</f>
        <v xml:space="preserve">vram Iancu, este asfaltată si are lungimea de L=200ml si latimea l=6m </v>
      </c>
      <c r="O53" s="13">
        <f t="shared" si="12"/>
        <v>49</v>
      </c>
      <c r="P53" s="13">
        <f t="shared" si="13"/>
        <v>52</v>
      </c>
      <c r="Q53" s="13" t="str">
        <f t="shared" si="14"/>
        <v>200</v>
      </c>
      <c r="S53" s="13">
        <v>6</v>
      </c>
      <c r="U53" s="13">
        <f t="shared" si="16"/>
        <v>68</v>
      </c>
      <c r="V53" s="13">
        <f>LEN(N53)</f>
        <v>70</v>
      </c>
    </row>
    <row r="54" spans="2:22" s="13" customFormat="1" ht="18" customHeight="1" x14ac:dyDescent="0.25">
      <c r="B54" s="3" t="s">
        <v>96</v>
      </c>
      <c r="C54" s="3"/>
      <c r="D54" s="3"/>
      <c r="E54" s="3"/>
      <c r="F54" s="3"/>
      <c r="G54" s="3"/>
      <c r="H54" s="3"/>
      <c r="I54" s="3"/>
      <c r="J54" s="3"/>
      <c r="K54" s="3"/>
      <c r="M54" s="15"/>
      <c r="N54" s="31"/>
    </row>
    <row r="55" spans="2:22" s="13" customFormat="1" ht="15" customHeight="1" x14ac:dyDescent="0.25">
      <c r="B55" s="33">
        <f>B53+1</f>
        <v>45</v>
      </c>
      <c r="C55" s="34" t="s">
        <v>30</v>
      </c>
      <c r="D55" s="35">
        <v>1100200</v>
      </c>
      <c r="E55" s="36" t="s">
        <v>97</v>
      </c>
      <c r="F55" s="37" t="s">
        <v>98</v>
      </c>
      <c r="G55" s="38">
        <v>3975</v>
      </c>
      <c r="H55" s="33">
        <v>4</v>
      </c>
      <c r="I55" s="37">
        <f t="shared" ref="I55:I71" si="18">G55*H55</f>
        <v>15900</v>
      </c>
      <c r="J55" s="39">
        <f t="shared" ref="J55:J71" si="19">K55/I55</f>
        <v>150.81132075471697</v>
      </c>
      <c r="K55" s="40">
        <v>2397900</v>
      </c>
      <c r="M55" s="30" t="s">
        <v>99</v>
      </c>
      <c r="N55" s="31" t="str">
        <f t="shared" ref="N55:N71" si="20">RIGHT(M55,70)</f>
        <v>DC 290 este asfaltat si are lungimea de L=3975ml si latimea medie l=4m</v>
      </c>
      <c r="O55" s="13">
        <f t="shared" ref="O55:O71" si="21">FIND("L=",N55)+2</f>
        <v>43</v>
      </c>
      <c r="P55" s="13">
        <f t="shared" ref="P55:P71" si="22">FIND("ml",N55)</f>
        <v>47</v>
      </c>
      <c r="Q55" s="13" t="str">
        <f t="shared" ref="Q55:Q71" si="23">MID(N55,O55,P55-O55)</f>
        <v>3975</v>
      </c>
      <c r="S55" s="13" t="e">
        <f t="shared" ref="S55:S71" si="24">MID(N55,U55,V55-U55)</f>
        <v>#VALUE!</v>
      </c>
      <c r="U55" s="13">
        <f t="shared" ref="U55:U71" si="25">FIND("l=",N55)+2</f>
        <v>69</v>
      </c>
      <c r="V55" s="13" t="e">
        <f t="shared" ref="V55:V62" si="26">FIND("m ",N55)</f>
        <v>#VALUE!</v>
      </c>
    </row>
    <row r="56" spans="2:22" s="13" customFormat="1" ht="15" customHeight="1" x14ac:dyDescent="0.25">
      <c r="B56" s="33">
        <f t="shared" ref="B56:B71" si="27">B55+1</f>
        <v>46</v>
      </c>
      <c r="C56" s="34" t="s">
        <v>18</v>
      </c>
      <c r="D56" s="35">
        <v>1100201</v>
      </c>
      <c r="E56" s="36" t="s">
        <v>19</v>
      </c>
      <c r="F56" s="37" t="s">
        <v>98</v>
      </c>
      <c r="G56" s="38">
        <v>356</v>
      </c>
      <c r="H56" s="33">
        <v>3</v>
      </c>
      <c r="I56" s="37">
        <f t="shared" si="18"/>
        <v>1068</v>
      </c>
      <c r="J56" s="39">
        <f t="shared" si="19"/>
        <v>35.200374531835209</v>
      </c>
      <c r="K56" s="40">
        <v>37594</v>
      </c>
      <c r="M56" s="15" t="s">
        <v>100</v>
      </c>
      <c r="N56" s="31" t="str">
        <f t="shared" si="20"/>
        <v>ste partial pietruita si are lungimea de L=356ml si latimea medie l=3m</v>
      </c>
      <c r="O56" s="13">
        <f t="shared" si="21"/>
        <v>44</v>
      </c>
      <c r="P56" s="13">
        <f t="shared" si="22"/>
        <v>47</v>
      </c>
      <c r="Q56" s="13" t="str">
        <f t="shared" si="23"/>
        <v>356</v>
      </c>
      <c r="S56" s="13" t="e">
        <f t="shared" si="24"/>
        <v>#VALUE!</v>
      </c>
      <c r="U56" s="13">
        <f t="shared" si="25"/>
        <v>69</v>
      </c>
      <c r="V56" s="13" t="e">
        <f t="shared" si="26"/>
        <v>#VALUE!</v>
      </c>
    </row>
    <row r="57" spans="2:22" s="13" customFormat="1" ht="15" customHeight="1" x14ac:dyDescent="0.25">
      <c r="B57" s="33">
        <f t="shared" si="27"/>
        <v>47</v>
      </c>
      <c r="C57" s="34" t="s">
        <v>18</v>
      </c>
      <c r="D57" s="35">
        <v>1100202</v>
      </c>
      <c r="E57" s="36" t="s">
        <v>22</v>
      </c>
      <c r="F57" s="37" t="s">
        <v>98</v>
      </c>
      <c r="G57" s="38">
        <v>125</v>
      </c>
      <c r="H57" s="33">
        <v>3</v>
      </c>
      <c r="I57" s="37">
        <f t="shared" si="18"/>
        <v>375</v>
      </c>
      <c r="J57" s="39">
        <f t="shared" si="19"/>
        <v>35.200000000000003</v>
      </c>
      <c r="K57" s="40">
        <v>13200</v>
      </c>
      <c r="M57" s="30" t="s">
        <v>101</v>
      </c>
      <c r="N57" s="31" t="str">
        <f t="shared" si="20"/>
        <v>ste partial pietruita si are lungimea de L=125ml si latimea medie l=3m</v>
      </c>
      <c r="O57" s="13">
        <f t="shared" si="21"/>
        <v>44</v>
      </c>
      <c r="P57" s="13">
        <f t="shared" si="22"/>
        <v>47</v>
      </c>
      <c r="Q57" s="13" t="str">
        <f t="shared" si="23"/>
        <v>125</v>
      </c>
      <c r="S57" s="13" t="e">
        <f t="shared" si="24"/>
        <v>#VALUE!</v>
      </c>
      <c r="U57" s="13">
        <f t="shared" si="25"/>
        <v>69</v>
      </c>
      <c r="V57" s="13" t="e">
        <f t="shared" si="26"/>
        <v>#VALUE!</v>
      </c>
    </row>
    <row r="58" spans="2:22" s="13" customFormat="1" ht="15" customHeight="1" x14ac:dyDescent="0.25">
      <c r="B58" s="33">
        <f t="shared" si="27"/>
        <v>48</v>
      </c>
      <c r="C58" s="34" t="s">
        <v>18</v>
      </c>
      <c r="D58" s="35">
        <v>1100203</v>
      </c>
      <c r="E58" s="36" t="s">
        <v>24</v>
      </c>
      <c r="F58" s="37" t="s">
        <v>98</v>
      </c>
      <c r="G58" s="38">
        <v>1310</v>
      </c>
      <c r="H58" s="33">
        <v>3.5</v>
      </c>
      <c r="I58" s="37">
        <f t="shared" si="18"/>
        <v>4585</v>
      </c>
      <c r="J58" s="39">
        <f t="shared" si="19"/>
        <v>61.321701199563798</v>
      </c>
      <c r="K58" s="40">
        <v>281160</v>
      </c>
      <c r="M58" s="30" t="s">
        <v>102</v>
      </c>
      <c r="N58" s="31" t="str">
        <f t="shared" si="20"/>
        <v>a 3 este pietruita si are lungimea de L=1310ml si latimea medie l=3.5m</v>
      </c>
      <c r="O58" s="13">
        <f t="shared" si="21"/>
        <v>41</v>
      </c>
      <c r="P58" s="13">
        <f t="shared" si="22"/>
        <v>45</v>
      </c>
      <c r="Q58" s="13" t="str">
        <f t="shared" si="23"/>
        <v>1310</v>
      </c>
      <c r="S58" s="13" t="e">
        <f t="shared" si="24"/>
        <v>#VALUE!</v>
      </c>
      <c r="U58" s="13">
        <f t="shared" si="25"/>
        <v>67</v>
      </c>
      <c r="V58" s="13" t="e">
        <f t="shared" si="26"/>
        <v>#VALUE!</v>
      </c>
    </row>
    <row r="59" spans="2:22" s="13" customFormat="1" ht="15" customHeight="1" x14ac:dyDescent="0.25">
      <c r="B59" s="33">
        <f t="shared" si="27"/>
        <v>49</v>
      </c>
      <c r="C59" s="34" t="s">
        <v>18</v>
      </c>
      <c r="D59" s="35">
        <v>1100204</v>
      </c>
      <c r="E59" s="36" t="s">
        <v>26</v>
      </c>
      <c r="F59" s="37" t="s">
        <v>98</v>
      </c>
      <c r="G59" s="38">
        <v>440</v>
      </c>
      <c r="H59" s="33">
        <v>3.5</v>
      </c>
      <c r="I59" s="37">
        <f t="shared" si="18"/>
        <v>1540</v>
      </c>
      <c r="J59" s="39">
        <f t="shared" si="19"/>
        <v>48</v>
      </c>
      <c r="K59" s="40">
        <v>73920</v>
      </c>
      <c r="M59" s="30" t="s">
        <v>103</v>
      </c>
      <c r="N59" s="31" t="str">
        <f t="shared" si="20"/>
        <v>a 3, este pietruita si are lungimea de L=440ml si latimea medie l=3.5m</v>
      </c>
      <c r="O59" s="13">
        <f t="shared" si="21"/>
        <v>42</v>
      </c>
      <c r="P59" s="13">
        <f t="shared" si="22"/>
        <v>45</v>
      </c>
      <c r="Q59" s="13" t="str">
        <f t="shared" si="23"/>
        <v>440</v>
      </c>
      <c r="S59" s="13" t="e">
        <f t="shared" si="24"/>
        <v>#VALUE!</v>
      </c>
      <c r="U59" s="13">
        <f t="shared" si="25"/>
        <v>67</v>
      </c>
      <c r="V59" s="13" t="e">
        <f t="shared" si="26"/>
        <v>#VALUE!</v>
      </c>
    </row>
    <row r="60" spans="2:22" s="13" customFormat="1" ht="15" customHeight="1" x14ac:dyDescent="0.25">
      <c r="B60" s="33">
        <f t="shared" si="27"/>
        <v>50</v>
      </c>
      <c r="C60" s="34" t="s">
        <v>18</v>
      </c>
      <c r="D60" s="35">
        <v>1100205</v>
      </c>
      <c r="E60" s="36" t="s">
        <v>28</v>
      </c>
      <c r="F60" s="37" t="s">
        <v>98</v>
      </c>
      <c r="G60" s="38">
        <v>503</v>
      </c>
      <c r="H60" s="33">
        <v>4</v>
      </c>
      <c r="I60" s="37">
        <f t="shared" si="18"/>
        <v>2012</v>
      </c>
      <c r="J60" s="39">
        <f t="shared" si="19"/>
        <v>60.471172962226639</v>
      </c>
      <c r="K60" s="40">
        <v>121668</v>
      </c>
      <c r="M60" s="30" t="s">
        <v>104</v>
      </c>
      <c r="N60" s="31" t="str">
        <f t="shared" si="20"/>
        <v>rada 5 este pietruita si are lungimea de L=503ml si latimea medie l=4m</v>
      </c>
      <c r="O60" s="13">
        <f t="shared" si="21"/>
        <v>44</v>
      </c>
      <c r="P60" s="13">
        <f t="shared" si="22"/>
        <v>47</v>
      </c>
      <c r="Q60" s="13" t="str">
        <f t="shared" si="23"/>
        <v>503</v>
      </c>
      <c r="S60" s="13" t="e">
        <f t="shared" si="24"/>
        <v>#VALUE!</v>
      </c>
      <c r="U60" s="13">
        <f t="shared" si="25"/>
        <v>69</v>
      </c>
      <c r="V60" s="13" t="e">
        <f t="shared" si="26"/>
        <v>#VALUE!</v>
      </c>
    </row>
    <row r="61" spans="2:22" s="13" customFormat="1" ht="15" customHeight="1" x14ac:dyDescent="0.25">
      <c r="B61" s="33">
        <f t="shared" si="27"/>
        <v>51</v>
      </c>
      <c r="C61" s="34" t="s">
        <v>18</v>
      </c>
      <c r="D61" s="35">
        <v>1100206</v>
      </c>
      <c r="E61" s="36" t="s">
        <v>92</v>
      </c>
      <c r="F61" s="37" t="s">
        <v>98</v>
      </c>
      <c r="G61" s="38">
        <v>411</v>
      </c>
      <c r="H61" s="33">
        <v>3</v>
      </c>
      <c r="I61" s="37">
        <f t="shared" si="18"/>
        <v>1233</v>
      </c>
      <c r="J61" s="39">
        <f t="shared" si="19"/>
        <v>65.274939172749399</v>
      </c>
      <c r="K61" s="40">
        <v>80484</v>
      </c>
      <c r="M61" s="30" t="s">
        <v>105</v>
      </c>
      <c r="N61" s="31" t="str">
        <f t="shared" si="20"/>
        <v>rada 6 este pietruita si are lungimea de L=411ml si latimea medie l=3m</v>
      </c>
      <c r="O61" s="13">
        <f t="shared" si="21"/>
        <v>44</v>
      </c>
      <c r="P61" s="13">
        <f t="shared" si="22"/>
        <v>47</v>
      </c>
      <c r="Q61" s="13" t="str">
        <f t="shared" si="23"/>
        <v>411</v>
      </c>
      <c r="S61" s="13" t="e">
        <f t="shared" si="24"/>
        <v>#VALUE!</v>
      </c>
      <c r="U61" s="13">
        <f t="shared" si="25"/>
        <v>69</v>
      </c>
      <c r="V61" s="13" t="e">
        <f t="shared" si="26"/>
        <v>#VALUE!</v>
      </c>
    </row>
    <row r="62" spans="2:22" s="13" customFormat="1" ht="15" customHeight="1" x14ac:dyDescent="0.25">
      <c r="B62" s="33">
        <f t="shared" si="27"/>
        <v>52</v>
      </c>
      <c r="C62" s="34" t="s">
        <v>18</v>
      </c>
      <c r="D62" s="35">
        <v>1100207</v>
      </c>
      <c r="E62" s="36" t="s">
        <v>33</v>
      </c>
      <c r="F62" s="37" t="s">
        <v>98</v>
      </c>
      <c r="G62" s="38">
        <v>200</v>
      </c>
      <c r="H62" s="33">
        <v>3</v>
      </c>
      <c r="I62" s="37">
        <f t="shared" si="18"/>
        <v>600</v>
      </c>
      <c r="J62" s="39">
        <f t="shared" si="19"/>
        <v>8.32</v>
      </c>
      <c r="K62" s="40">
        <v>4992</v>
      </c>
      <c r="M62" s="30" t="s">
        <v>106</v>
      </c>
      <c r="N62" s="31" t="str">
        <f t="shared" si="20"/>
        <v>ta, fiind de pamant si avand lungimea de L=200ml si latimea medie l=3m</v>
      </c>
      <c r="O62" s="13">
        <f t="shared" si="21"/>
        <v>44</v>
      </c>
      <c r="P62" s="13">
        <f t="shared" si="22"/>
        <v>47</v>
      </c>
      <c r="Q62" s="13" t="str">
        <f t="shared" si="23"/>
        <v>200</v>
      </c>
      <c r="S62" s="13" t="e">
        <f t="shared" si="24"/>
        <v>#VALUE!</v>
      </c>
      <c r="U62" s="13">
        <f t="shared" si="25"/>
        <v>69</v>
      </c>
      <c r="V62" s="13" t="e">
        <f t="shared" si="26"/>
        <v>#VALUE!</v>
      </c>
    </row>
    <row r="63" spans="2:22" s="13" customFormat="1" ht="15" customHeight="1" x14ac:dyDescent="0.25">
      <c r="B63" s="33">
        <f t="shared" si="27"/>
        <v>53</v>
      </c>
      <c r="C63" s="34" t="s">
        <v>18</v>
      </c>
      <c r="D63" s="35">
        <v>1100208</v>
      </c>
      <c r="E63" s="36" t="s">
        <v>35</v>
      </c>
      <c r="F63" s="37" t="s">
        <v>98</v>
      </c>
      <c r="G63" s="38">
        <v>200</v>
      </c>
      <c r="H63" s="33">
        <v>4</v>
      </c>
      <c r="I63" s="37">
        <f t="shared" si="18"/>
        <v>800</v>
      </c>
      <c r="J63" s="39">
        <f t="shared" si="19"/>
        <v>48</v>
      </c>
      <c r="K63" s="40">
        <v>38400</v>
      </c>
      <c r="M63" s="30" t="s">
        <v>107</v>
      </c>
      <c r="N63" s="31" t="str">
        <f t="shared" si="20"/>
        <v>C 290, este pietruita si are lungimea de L=200ml si latimea medie l=4m</v>
      </c>
      <c r="O63" s="13">
        <f t="shared" si="21"/>
        <v>44</v>
      </c>
      <c r="P63" s="13">
        <f t="shared" si="22"/>
        <v>47</v>
      </c>
      <c r="Q63" s="13" t="str">
        <f t="shared" si="23"/>
        <v>200</v>
      </c>
      <c r="S63" s="13" t="str">
        <f t="shared" si="24"/>
        <v>4</v>
      </c>
      <c r="U63" s="13">
        <f t="shared" si="25"/>
        <v>69</v>
      </c>
      <c r="V63" s="13">
        <f>LEN(N63)</f>
        <v>70</v>
      </c>
    </row>
    <row r="64" spans="2:22" s="13" customFormat="1" ht="15" customHeight="1" x14ac:dyDescent="0.25">
      <c r="B64" s="33">
        <f t="shared" si="27"/>
        <v>54</v>
      </c>
      <c r="C64" s="34" t="s">
        <v>18</v>
      </c>
      <c r="D64" s="35">
        <v>1100209</v>
      </c>
      <c r="E64" s="36" t="s">
        <v>37</v>
      </c>
      <c r="F64" s="37" t="s">
        <v>98</v>
      </c>
      <c r="G64" s="38">
        <v>205</v>
      </c>
      <c r="H64" s="33">
        <v>3.5</v>
      </c>
      <c r="I64" s="37">
        <f t="shared" si="18"/>
        <v>717.5</v>
      </c>
      <c r="J64" s="39">
        <f t="shared" si="19"/>
        <v>48</v>
      </c>
      <c r="K64" s="40">
        <v>34440</v>
      </c>
      <c r="M64" s="15" t="s">
        <v>108</v>
      </c>
      <c r="N64" s="31" t="str">
        <f t="shared" si="20"/>
        <v>290, este pietruita si are lungimea de L=205ml si latimea medie l=3.5m</v>
      </c>
      <c r="O64" s="13">
        <f t="shared" si="21"/>
        <v>42</v>
      </c>
      <c r="P64" s="13">
        <f t="shared" si="22"/>
        <v>45</v>
      </c>
      <c r="Q64" s="13" t="str">
        <f t="shared" si="23"/>
        <v>205</v>
      </c>
      <c r="S64" s="13" t="str">
        <f t="shared" si="24"/>
        <v>3.5</v>
      </c>
      <c r="U64" s="13">
        <f t="shared" si="25"/>
        <v>67</v>
      </c>
      <c r="V64" s="13">
        <f>LEN(N64)</f>
        <v>70</v>
      </c>
    </row>
    <row r="65" spans="2:25" s="13" customFormat="1" ht="15" customHeight="1" x14ac:dyDescent="0.25">
      <c r="B65" s="33">
        <f t="shared" si="27"/>
        <v>55</v>
      </c>
      <c r="C65" s="34" t="s">
        <v>18</v>
      </c>
      <c r="D65" s="35">
        <v>1100210</v>
      </c>
      <c r="E65" s="36" t="s">
        <v>39</v>
      </c>
      <c r="F65" s="37" t="s">
        <v>98</v>
      </c>
      <c r="G65" s="38">
        <v>200</v>
      </c>
      <c r="H65" s="33">
        <v>3.5</v>
      </c>
      <c r="I65" s="37">
        <f t="shared" si="18"/>
        <v>700</v>
      </c>
      <c r="J65" s="39">
        <f t="shared" si="19"/>
        <v>48</v>
      </c>
      <c r="K65" s="40">
        <v>33600</v>
      </c>
      <c r="M65" s="15" t="s">
        <v>109</v>
      </c>
      <c r="N65" s="31" t="str">
        <f t="shared" si="20"/>
        <v>290, este pietruita si are lungimea de L=200ml si latimea medie l=3.5m</v>
      </c>
      <c r="O65" s="13">
        <f t="shared" si="21"/>
        <v>42</v>
      </c>
      <c r="P65" s="13">
        <f t="shared" si="22"/>
        <v>45</v>
      </c>
      <c r="Q65" s="13" t="str">
        <f t="shared" si="23"/>
        <v>200</v>
      </c>
      <c r="S65" s="13" t="e">
        <f t="shared" si="24"/>
        <v>#VALUE!</v>
      </c>
      <c r="U65" s="13">
        <f t="shared" si="25"/>
        <v>67</v>
      </c>
      <c r="V65" s="13" t="e">
        <f>FIND("m ",N65)</f>
        <v>#VALUE!</v>
      </c>
    </row>
    <row r="66" spans="2:25" s="13" customFormat="1" ht="15" customHeight="1" x14ac:dyDescent="0.25">
      <c r="B66" s="33">
        <f t="shared" si="27"/>
        <v>56</v>
      </c>
      <c r="C66" s="34" t="s">
        <v>18</v>
      </c>
      <c r="D66" s="35">
        <v>1100211</v>
      </c>
      <c r="E66" s="36" t="s">
        <v>41</v>
      </c>
      <c r="F66" s="37" t="s">
        <v>98</v>
      </c>
      <c r="G66" s="38">
        <v>200</v>
      </c>
      <c r="H66" s="33">
        <v>3</v>
      </c>
      <c r="I66" s="37">
        <f t="shared" si="18"/>
        <v>600</v>
      </c>
      <c r="J66" s="39">
        <f t="shared" si="19"/>
        <v>48</v>
      </c>
      <c r="K66" s="40">
        <v>28800</v>
      </c>
      <c r="M66" s="30" t="s">
        <v>110</v>
      </c>
      <c r="N66" s="31" t="str">
        <f t="shared" si="20"/>
        <v>C 290, este pietruita si are lungimea de L=200ml si latimea medie l=3m</v>
      </c>
      <c r="O66" s="13">
        <f t="shared" si="21"/>
        <v>44</v>
      </c>
      <c r="P66" s="13">
        <f t="shared" si="22"/>
        <v>47</v>
      </c>
      <c r="Q66" s="13" t="str">
        <f t="shared" si="23"/>
        <v>200</v>
      </c>
      <c r="S66" s="13" t="e">
        <f t="shared" si="24"/>
        <v>#VALUE!</v>
      </c>
      <c r="U66" s="13">
        <f t="shared" si="25"/>
        <v>69</v>
      </c>
      <c r="V66" s="13" t="e">
        <f>FIND("m ",N66)</f>
        <v>#VALUE!</v>
      </c>
    </row>
    <row r="67" spans="2:25" s="13" customFormat="1" ht="15" customHeight="1" x14ac:dyDescent="0.25">
      <c r="B67" s="33">
        <f t="shared" si="27"/>
        <v>57</v>
      </c>
      <c r="C67" s="34" t="s">
        <v>18</v>
      </c>
      <c r="D67" s="35">
        <v>1100212</v>
      </c>
      <c r="E67" s="36" t="s">
        <v>43</v>
      </c>
      <c r="F67" s="37" t="s">
        <v>98</v>
      </c>
      <c r="G67" s="38">
        <v>214</v>
      </c>
      <c r="H67" s="33">
        <v>3</v>
      </c>
      <c r="I67" s="37">
        <f t="shared" si="18"/>
        <v>642</v>
      </c>
      <c r="J67" s="39">
        <f t="shared" si="19"/>
        <v>48</v>
      </c>
      <c r="K67" s="40">
        <v>30816</v>
      </c>
      <c r="M67" s="15" t="s">
        <v>111</v>
      </c>
      <c r="N67" s="31" t="str">
        <f t="shared" si="20"/>
        <v>C 290, este pietruita si are lungimea de L=214ml si latimea medie l=3m</v>
      </c>
      <c r="O67" s="13">
        <f t="shared" si="21"/>
        <v>44</v>
      </c>
      <c r="P67" s="13">
        <f t="shared" si="22"/>
        <v>47</v>
      </c>
      <c r="Q67" s="13" t="str">
        <f t="shared" si="23"/>
        <v>214</v>
      </c>
      <c r="S67" s="13" t="e">
        <f t="shared" si="24"/>
        <v>#VALUE!</v>
      </c>
      <c r="U67" s="13">
        <f t="shared" si="25"/>
        <v>69</v>
      </c>
      <c r="V67" s="13" t="e">
        <f>FIND("m ",N67)</f>
        <v>#VALUE!</v>
      </c>
    </row>
    <row r="68" spans="2:25" s="13" customFormat="1" ht="15" customHeight="1" x14ac:dyDescent="0.25">
      <c r="B68" s="33">
        <f t="shared" si="27"/>
        <v>58</v>
      </c>
      <c r="C68" s="34" t="s">
        <v>18</v>
      </c>
      <c r="D68" s="35">
        <v>1100213</v>
      </c>
      <c r="E68" s="36" t="s">
        <v>45</v>
      </c>
      <c r="F68" s="37" t="s">
        <v>98</v>
      </c>
      <c r="G68" s="38">
        <v>696</v>
      </c>
      <c r="H68" s="33">
        <v>3</v>
      </c>
      <c r="I68" s="37">
        <f t="shared" si="18"/>
        <v>2088</v>
      </c>
      <c r="J68" s="39">
        <f t="shared" si="19"/>
        <v>48</v>
      </c>
      <c r="K68" s="40">
        <v>100224</v>
      </c>
      <c r="M68" s="30" t="s">
        <v>112</v>
      </c>
      <c r="N68" s="31" t="str">
        <f t="shared" si="20"/>
        <v>amasda este pietruita si are lungimea de L=696ml si latimea medie l=3m</v>
      </c>
      <c r="O68" s="13">
        <f t="shared" si="21"/>
        <v>44</v>
      </c>
      <c r="P68" s="13">
        <f t="shared" si="22"/>
        <v>47</v>
      </c>
      <c r="Q68" s="13" t="str">
        <f t="shared" si="23"/>
        <v>696</v>
      </c>
      <c r="S68" s="13" t="e">
        <f t="shared" si="24"/>
        <v>#VALUE!</v>
      </c>
      <c r="U68" s="13">
        <f t="shared" si="25"/>
        <v>69</v>
      </c>
      <c r="V68" s="13" t="e">
        <f>FIND("m ",N68)</f>
        <v>#VALUE!</v>
      </c>
    </row>
    <row r="69" spans="2:25" s="13" customFormat="1" ht="15" customHeight="1" x14ac:dyDescent="0.25">
      <c r="B69" s="33">
        <f t="shared" si="27"/>
        <v>59</v>
      </c>
      <c r="C69" s="34" t="s">
        <v>18</v>
      </c>
      <c r="D69" s="35">
        <v>1100214</v>
      </c>
      <c r="E69" s="36" t="s">
        <v>47</v>
      </c>
      <c r="F69" s="37" t="s">
        <v>98</v>
      </c>
      <c r="G69" s="38">
        <v>468</v>
      </c>
      <c r="H69" s="33">
        <v>4</v>
      </c>
      <c r="I69" s="37">
        <f t="shared" si="18"/>
        <v>1872</v>
      </c>
      <c r="J69" s="39">
        <f t="shared" si="19"/>
        <v>63.115384615384613</v>
      </c>
      <c r="K69" s="40">
        <v>118152</v>
      </c>
      <c r="M69" s="30" t="s">
        <v>113</v>
      </c>
      <c r="N69" s="31" t="str">
        <f t="shared" si="20"/>
        <v>ada 14 este pietruita si are lungimea de L=468ml si latimea medie l=4m</v>
      </c>
      <c r="O69" s="13">
        <f t="shared" si="21"/>
        <v>44</v>
      </c>
      <c r="P69" s="13">
        <f t="shared" si="22"/>
        <v>47</v>
      </c>
      <c r="Q69" s="13" t="str">
        <f t="shared" si="23"/>
        <v>468</v>
      </c>
      <c r="S69" s="13" t="str">
        <f t="shared" si="24"/>
        <v>4</v>
      </c>
      <c r="U69" s="13">
        <f t="shared" si="25"/>
        <v>69</v>
      </c>
      <c r="V69" s="13">
        <f>LEN(N69)</f>
        <v>70</v>
      </c>
    </row>
    <row r="70" spans="2:25" s="13" customFormat="1" ht="15" customHeight="1" x14ac:dyDescent="0.25">
      <c r="B70" s="33">
        <f t="shared" si="27"/>
        <v>60</v>
      </c>
      <c r="C70" s="34" t="s">
        <v>18</v>
      </c>
      <c r="D70" s="35">
        <v>1100215</v>
      </c>
      <c r="E70" s="36" t="s">
        <v>49</v>
      </c>
      <c r="F70" s="37" t="s">
        <v>98</v>
      </c>
      <c r="G70" s="38">
        <v>452</v>
      </c>
      <c r="H70" s="33">
        <v>3.7</v>
      </c>
      <c r="I70" s="37">
        <f t="shared" si="18"/>
        <v>1672.4</v>
      </c>
      <c r="J70" s="39">
        <f t="shared" si="19"/>
        <v>53.746113370007173</v>
      </c>
      <c r="K70" s="40">
        <v>89885</v>
      </c>
      <c r="M70" s="30" t="s">
        <v>114</v>
      </c>
      <c r="N70" s="31" t="str">
        <f t="shared" si="20"/>
        <v>=3m
In total Strada 15 are lungimea de L=452ml si latimea medie l=3.7m</v>
      </c>
      <c r="O70" s="13">
        <f t="shared" si="21"/>
        <v>42</v>
      </c>
      <c r="P70" s="13">
        <f t="shared" si="22"/>
        <v>45</v>
      </c>
      <c r="Q70" s="13" t="str">
        <f t="shared" si="23"/>
        <v>452</v>
      </c>
      <c r="S70" s="13" t="e">
        <f t="shared" si="24"/>
        <v>#VALUE!</v>
      </c>
      <c r="U70" s="13">
        <f t="shared" si="25"/>
        <v>67</v>
      </c>
      <c r="V70" s="13" t="e">
        <f>FIND("m ",N70)</f>
        <v>#VALUE!</v>
      </c>
    </row>
    <row r="71" spans="2:25" s="13" customFormat="1" ht="15" customHeight="1" x14ac:dyDescent="0.25">
      <c r="B71" s="33">
        <f t="shared" si="27"/>
        <v>61</v>
      </c>
      <c r="C71" s="34" t="s">
        <v>18</v>
      </c>
      <c r="D71" s="35">
        <v>1100216</v>
      </c>
      <c r="E71" s="36" t="s">
        <v>51</v>
      </c>
      <c r="F71" s="37" t="s">
        <v>98</v>
      </c>
      <c r="G71" s="38">
        <v>804</v>
      </c>
      <c r="H71" s="33">
        <v>4</v>
      </c>
      <c r="I71" s="37">
        <f t="shared" si="18"/>
        <v>3216</v>
      </c>
      <c r="J71" s="39">
        <f t="shared" si="19"/>
        <v>59.28358208955224</v>
      </c>
      <c r="K71" s="40">
        <v>190656</v>
      </c>
      <c r="M71" s="30" t="s">
        <v>115</v>
      </c>
      <c r="N71" s="31" t="str">
        <f t="shared" si="20"/>
        <v>ada 16 este pietruita si are lungimea de L=804ml si latimea medie l=4m</v>
      </c>
      <c r="O71" s="13">
        <f t="shared" si="21"/>
        <v>44</v>
      </c>
      <c r="P71" s="13">
        <f t="shared" si="22"/>
        <v>47</v>
      </c>
      <c r="Q71" s="13" t="str">
        <f t="shared" si="23"/>
        <v>804</v>
      </c>
      <c r="S71" s="13" t="e">
        <f t="shared" si="24"/>
        <v>#VALUE!</v>
      </c>
      <c r="U71" s="13">
        <f t="shared" si="25"/>
        <v>69</v>
      </c>
      <c r="V71" s="13" t="e">
        <f>FIND("m ",N71)</f>
        <v>#VALUE!</v>
      </c>
    </row>
    <row r="72" spans="2:25" s="13" customFormat="1" ht="18" customHeight="1" x14ac:dyDescent="0.25">
      <c r="B72" s="4" t="s">
        <v>116</v>
      </c>
      <c r="C72" s="4"/>
      <c r="D72" s="4"/>
      <c r="E72" s="4"/>
      <c r="F72" s="4"/>
      <c r="G72" s="4"/>
      <c r="H72" s="4"/>
      <c r="I72" s="4"/>
      <c r="J72" s="4"/>
      <c r="K72" s="4"/>
      <c r="M72" s="15"/>
      <c r="N72" s="16"/>
    </row>
    <row r="73" spans="2:25" s="13" customFormat="1" ht="18" customHeight="1" x14ac:dyDescent="0.25">
      <c r="B73" s="3" t="s">
        <v>17</v>
      </c>
      <c r="C73" s="3"/>
      <c r="D73" s="3"/>
      <c r="E73" s="3"/>
      <c r="F73" s="3"/>
      <c r="G73" s="3"/>
      <c r="H73" s="3"/>
      <c r="I73" s="3"/>
      <c r="J73" s="3"/>
      <c r="K73" s="3"/>
      <c r="M73" s="15"/>
      <c r="N73" s="16"/>
    </row>
    <row r="74" spans="2:25" s="13" customFormat="1" ht="15" customHeight="1" x14ac:dyDescent="0.25">
      <c r="B74" s="33">
        <f>B71+1</f>
        <v>62</v>
      </c>
      <c r="C74" s="34" t="s">
        <v>30</v>
      </c>
      <c r="D74" s="41">
        <v>1100400</v>
      </c>
      <c r="E74" s="42" t="s">
        <v>117</v>
      </c>
      <c r="F74" s="33" t="s">
        <v>20</v>
      </c>
      <c r="G74" s="43">
        <v>12671</v>
      </c>
      <c r="H74" s="43">
        <v>3.3</v>
      </c>
      <c r="I74" s="37">
        <f>G74*H74</f>
        <v>41814.299999999996</v>
      </c>
      <c r="J74" s="39">
        <f>K74/I74</f>
        <v>62.000009566105383</v>
      </c>
      <c r="K74" s="44">
        <v>2592487</v>
      </c>
      <c r="M74" s="15" t="s">
        <v>118</v>
      </c>
      <c r="N74" s="31" t="str">
        <f>RIGHT(M74,50)</f>
        <v xml:space="preserve"> asfalt si are lungimea de L=210ml si latimea l=5m</v>
      </c>
      <c r="O74" s="13">
        <f>FIND("L=",N74)+2</f>
        <v>30</v>
      </c>
      <c r="P74" s="13">
        <f>FIND("ml",N74)</f>
        <v>33</v>
      </c>
      <c r="Q74" s="13" t="str">
        <f>MID(N74,O74,P74-O74)</f>
        <v>210</v>
      </c>
      <c r="S74" s="13" t="str">
        <f>MID(N74,U74,V74-U74)</f>
        <v>5</v>
      </c>
      <c r="U74" s="13">
        <f>FIND("l=",N74)+2</f>
        <v>49</v>
      </c>
      <c r="V74" s="13">
        <f>LEN(N74)</f>
        <v>50</v>
      </c>
      <c r="W74" s="13" t="e">
        <f>FIND("coordonatele",M74)+12</f>
        <v>#VALUE!</v>
      </c>
      <c r="X74" s="13" t="e">
        <f>FIND("E",M74)+1</f>
        <v>#VALUE!</v>
      </c>
    </row>
    <row r="75" spans="2:25" s="13" customFormat="1" ht="15" customHeight="1" x14ac:dyDescent="0.25">
      <c r="B75" s="33">
        <f>B74+1</f>
        <v>63</v>
      </c>
      <c r="C75" s="34" t="s">
        <v>30</v>
      </c>
      <c r="D75" s="45">
        <v>1100401</v>
      </c>
      <c r="E75" s="42" t="s">
        <v>119</v>
      </c>
      <c r="F75" s="33" t="s">
        <v>20</v>
      </c>
      <c r="G75" s="43">
        <v>670</v>
      </c>
      <c r="H75" s="43">
        <v>4</v>
      </c>
      <c r="I75" s="37">
        <f>G75*H75</f>
        <v>2680</v>
      </c>
      <c r="J75" s="39">
        <f>K75/I75</f>
        <v>52.8</v>
      </c>
      <c r="K75" s="46">
        <v>141504</v>
      </c>
      <c r="M75" s="15" t="s">
        <v>120</v>
      </c>
      <c r="N75" s="31" t="str">
        <f>RIGHT(M75,50)</f>
        <v>ietruit si are lungimea de L=616ml si latimea l=4m</v>
      </c>
      <c r="O75" s="13">
        <f>FIND("L=",N75)+2</f>
        <v>30</v>
      </c>
      <c r="P75" s="13">
        <f>FIND("ml",N75)</f>
        <v>33</v>
      </c>
      <c r="Q75" s="13" t="str">
        <f>MID(N75,O75,P75-O75)</f>
        <v>616</v>
      </c>
      <c r="S75" s="13" t="str">
        <f>MID(N75,U75,V75-U75)</f>
        <v>4</v>
      </c>
      <c r="U75" s="13">
        <f>FIND("l=",N75)+2</f>
        <v>49</v>
      </c>
      <c r="V75" s="13">
        <f>LEN(N75)</f>
        <v>50</v>
      </c>
      <c r="W75" s="13">
        <f>FIND("coordonatele",M75)+12</f>
        <v>175</v>
      </c>
      <c r="X75" s="13">
        <f>FIND("E",M75)+1</f>
        <v>201</v>
      </c>
      <c r="Y75" s="13" t="str">
        <f>MID(M75,W75,X75-W75)</f>
        <v xml:space="preserve"> 46°49'22.7"N 23°45'54.4"E</v>
      </c>
    </row>
    <row r="76" spans="2:25" s="13" customFormat="1" ht="18" customHeight="1" x14ac:dyDescent="0.25">
      <c r="B76" s="3" t="s">
        <v>96</v>
      </c>
      <c r="C76" s="3"/>
      <c r="D76" s="3"/>
      <c r="E76" s="3"/>
      <c r="F76" s="3"/>
      <c r="G76" s="3"/>
      <c r="H76" s="3"/>
      <c r="I76" s="3"/>
      <c r="J76" s="3"/>
      <c r="K76" s="3"/>
      <c r="M76" s="15"/>
      <c r="N76" s="31"/>
    </row>
    <row r="77" spans="2:25" s="13" customFormat="1" ht="15" customHeight="1" x14ac:dyDescent="0.25">
      <c r="B77" s="33">
        <f>B75+1</f>
        <v>64</v>
      </c>
      <c r="C77" s="34" t="s">
        <v>18</v>
      </c>
      <c r="D77" s="45">
        <v>1100600</v>
      </c>
      <c r="E77" s="42" t="s">
        <v>117</v>
      </c>
      <c r="F77" s="33" t="s">
        <v>98</v>
      </c>
      <c r="G77" s="43">
        <v>2398</v>
      </c>
      <c r="H77" s="43">
        <v>3</v>
      </c>
      <c r="I77" s="37">
        <f>G77*H77</f>
        <v>7194</v>
      </c>
      <c r="J77" s="39">
        <f>K77/I77</f>
        <v>23.799972199054768</v>
      </c>
      <c r="K77" s="46">
        <v>171217</v>
      </c>
      <c r="M77" s="15" t="s">
        <v>121</v>
      </c>
      <c r="N77" s="31" t="str">
        <f>RIGHT(M77,50)</f>
        <v>ietruit si are lungimea de L=723ml si latimea l=3m</v>
      </c>
      <c r="O77" s="13">
        <f>FIND("L=",N77)+2</f>
        <v>30</v>
      </c>
      <c r="P77" s="13">
        <f>FIND("ml",N77)</f>
        <v>33</v>
      </c>
      <c r="Q77" s="13" t="str">
        <f>MID(N77,O77,P77-O77)</f>
        <v>723</v>
      </c>
      <c r="S77" s="13" t="str">
        <f>MID(N77,U77,V77-U77)</f>
        <v>3</v>
      </c>
      <c r="U77" s="13">
        <f>FIND("l=",N77)+2</f>
        <v>49</v>
      </c>
      <c r="V77" s="13">
        <f>LEN(N77)</f>
        <v>50</v>
      </c>
      <c r="W77" s="13">
        <f>FIND("coordonatele",M77)+12</f>
        <v>125</v>
      </c>
      <c r="X77" s="13">
        <f>FIND("E",M77)+1</f>
        <v>151</v>
      </c>
    </row>
    <row r="78" spans="2:25" s="13" customFormat="1" ht="15" customHeight="1" x14ac:dyDescent="0.25">
      <c r="B78" s="33">
        <v>65</v>
      </c>
      <c r="C78" s="34" t="s">
        <v>18</v>
      </c>
      <c r="D78" s="45">
        <v>1100601</v>
      </c>
      <c r="E78" s="42" t="s">
        <v>119</v>
      </c>
      <c r="F78" s="33" t="s">
        <v>98</v>
      </c>
      <c r="G78" s="43">
        <v>2717</v>
      </c>
      <c r="H78" s="43">
        <v>3.15</v>
      </c>
      <c r="I78" s="37">
        <f>G78*H78</f>
        <v>8558.5499999999993</v>
      </c>
      <c r="J78" s="39">
        <f>K78/I78</f>
        <v>49.144539670855465</v>
      </c>
      <c r="K78" s="46">
        <v>420606</v>
      </c>
      <c r="M78" s="15"/>
      <c r="N78" s="31"/>
    </row>
    <row r="79" spans="2:25" s="13" customFormat="1" ht="15" customHeight="1" x14ac:dyDescent="0.25">
      <c r="B79" s="33">
        <v>66</v>
      </c>
      <c r="C79" s="34" t="s">
        <v>122</v>
      </c>
      <c r="D79" s="45">
        <v>1100602</v>
      </c>
      <c r="E79" s="42" t="s">
        <v>123</v>
      </c>
      <c r="F79" s="33" t="s">
        <v>98</v>
      </c>
      <c r="G79" s="43"/>
      <c r="H79" s="43"/>
      <c r="I79" s="37">
        <v>12778</v>
      </c>
      <c r="J79" s="39">
        <v>1.8</v>
      </c>
      <c r="K79" s="46">
        <v>23400</v>
      </c>
      <c r="M79" s="15"/>
      <c r="N79" s="31"/>
    </row>
    <row r="80" spans="2:25" s="13" customFormat="1" ht="15" customHeight="1" x14ac:dyDescent="0.25">
      <c r="B80" s="33">
        <v>67</v>
      </c>
      <c r="C80" s="34" t="s">
        <v>30</v>
      </c>
      <c r="D80" s="45">
        <v>1100603</v>
      </c>
      <c r="E80" s="42" t="s">
        <v>124</v>
      </c>
      <c r="F80" s="33" t="s">
        <v>98</v>
      </c>
      <c r="G80" s="43"/>
      <c r="H80" s="43"/>
      <c r="I80" s="37">
        <v>5000</v>
      </c>
      <c r="J80" s="39">
        <v>128.4</v>
      </c>
      <c r="K80" s="46">
        <v>640000</v>
      </c>
      <c r="M80" s="15" t="s">
        <v>125</v>
      </c>
      <c r="N80" s="31" t="str">
        <f>RIGHT(M80,50)</f>
        <v>etruit si are lungimea de L=1540ml si latimea l=3m</v>
      </c>
      <c r="O80" s="13">
        <f>FIND("L=",N80)+2</f>
        <v>29</v>
      </c>
      <c r="P80" s="13">
        <f>FIND("ml",N80)</f>
        <v>33</v>
      </c>
      <c r="Q80" s="13" t="str">
        <f>MID(N80,O80,P80-O80)</f>
        <v>1540</v>
      </c>
      <c r="S80" s="13" t="str">
        <f>MID(N80,U80,V80-U80)</f>
        <v>3</v>
      </c>
      <c r="U80" s="13">
        <f>FIND("l=",N80)+2</f>
        <v>49</v>
      </c>
      <c r="V80" s="13">
        <f>LEN(N80)</f>
        <v>50</v>
      </c>
      <c r="W80" s="13">
        <f>FIND("coordonatele",M80)+12</f>
        <v>190</v>
      </c>
      <c r="X80" s="13">
        <f>FIND("E",M80)+1</f>
        <v>216</v>
      </c>
    </row>
    <row r="81" spans="1:14" s="47" customFormat="1" x14ac:dyDescent="0.25">
      <c r="B81" s="2" t="s">
        <v>126</v>
      </c>
      <c r="C81" s="2"/>
      <c r="D81" s="2"/>
      <c r="E81" s="2"/>
      <c r="F81" s="2"/>
      <c r="G81" s="2"/>
      <c r="H81" s="2"/>
      <c r="I81" s="2"/>
      <c r="J81" s="2"/>
      <c r="K81" s="48">
        <f>SUM(K9:K80)</f>
        <v>18374916</v>
      </c>
      <c r="M81" s="49"/>
      <c r="N81" s="50"/>
    </row>
    <row r="82" spans="1:14" s="13" customFormat="1" x14ac:dyDescent="0.25">
      <c r="A82"/>
      <c r="B82" s="51"/>
      <c r="C82" s="51"/>
      <c r="D82" s="51"/>
      <c r="E82" s="51"/>
      <c r="F82" s="51"/>
      <c r="G82" s="51"/>
      <c r="H82" s="51"/>
      <c r="I82" s="51"/>
      <c r="J82" s="51"/>
      <c r="K82"/>
      <c r="L82"/>
      <c r="M82" s="15"/>
      <c r="N82" s="16"/>
    </row>
    <row r="83" spans="1:14" s="13" customFormat="1" x14ac:dyDescent="0.25">
      <c r="J83"/>
      <c r="K83"/>
      <c r="M83" s="15"/>
      <c r="N83" s="16"/>
    </row>
    <row r="84" spans="1:14" s="13" customFormat="1" x14ac:dyDescent="0.25">
      <c r="B84" s="1"/>
      <c r="C84" s="1"/>
      <c r="D84" s="1"/>
      <c r="E84" s="1"/>
      <c r="F84" s="1"/>
      <c r="G84" s="1"/>
      <c r="H84" s="1"/>
      <c r="I84" s="1"/>
      <c r="J84"/>
      <c r="K84"/>
      <c r="M84" s="15"/>
      <c r="N84" s="16"/>
    </row>
    <row r="85" spans="1:14" s="13" customFormat="1" x14ac:dyDescent="0.25">
      <c r="B85"/>
      <c r="C85"/>
      <c r="D85" s="1"/>
      <c r="E85" s="1"/>
      <c r="F85" s="1"/>
      <c r="G85"/>
      <c r="H85"/>
      <c r="I85"/>
      <c r="M85" s="15"/>
      <c r="N85" s="16"/>
    </row>
    <row r="86" spans="1:14" s="13" customFormat="1" x14ac:dyDescent="0.25">
      <c r="B86"/>
      <c r="C86"/>
      <c r="D86" s="1"/>
      <c r="E86" s="1"/>
      <c r="F86" s="1"/>
      <c r="G86"/>
      <c r="H86"/>
      <c r="I86"/>
      <c r="M86" s="15"/>
      <c r="N86" s="16"/>
    </row>
    <row r="87" spans="1:14" s="13" customFormat="1" x14ac:dyDescent="0.25">
      <c r="B87"/>
      <c r="C87"/>
      <c r="D87" s="1"/>
      <c r="E87" s="1"/>
      <c r="F87" s="1"/>
      <c r="G87"/>
      <c r="H87"/>
      <c r="I87"/>
      <c r="M87" s="15"/>
      <c r="N87" s="16"/>
    </row>
    <row r="88" spans="1:14" s="13" customFormat="1" x14ac:dyDescent="0.25">
      <c r="B88"/>
      <c r="C88"/>
      <c r="D88" s="1"/>
      <c r="E88" s="1"/>
      <c r="F88" s="1"/>
      <c r="G88"/>
      <c r="H88"/>
      <c r="I88"/>
      <c r="M88" s="15"/>
      <c r="N88" s="16"/>
    </row>
    <row r="89" spans="1:14" s="13" customFormat="1" x14ac:dyDescent="0.25">
      <c r="B89"/>
      <c r="C89"/>
      <c r="D89" s="1"/>
      <c r="E89" s="1"/>
      <c r="F89" s="1"/>
      <c r="G89" s="1"/>
      <c r="H89" s="1"/>
      <c r="I89" s="1"/>
      <c r="M89" s="15"/>
      <c r="N89" s="16"/>
    </row>
    <row r="90" spans="1:14" s="13" customFormat="1" x14ac:dyDescent="0.25">
      <c r="B90"/>
      <c r="C90"/>
      <c r="D90" s="1"/>
      <c r="E90" s="1"/>
      <c r="F90" s="1"/>
      <c r="G90"/>
      <c r="H90"/>
      <c r="I90"/>
      <c r="M90" s="15"/>
      <c r="N90" s="16"/>
    </row>
    <row r="91" spans="1:14" s="13" customFormat="1" ht="14.25" x14ac:dyDescent="0.25">
      <c r="M91" s="15"/>
      <c r="N91" s="16"/>
    </row>
    <row r="92" spans="1:14" s="13" customFormat="1" ht="14.25" x14ac:dyDescent="0.25">
      <c r="M92" s="15"/>
      <c r="N92" s="16"/>
    </row>
    <row r="93" spans="1:14" s="13" customFormat="1" ht="14.25" x14ac:dyDescent="0.25">
      <c r="M93" s="15"/>
      <c r="N93" s="16"/>
    </row>
    <row r="94" spans="1:14" s="13" customFormat="1" ht="14.25" x14ac:dyDescent="0.25">
      <c r="M94" s="15"/>
      <c r="N94" s="16"/>
    </row>
    <row r="95" spans="1:14" s="13" customFormat="1" ht="14.25" x14ac:dyDescent="0.25">
      <c r="M95" s="15"/>
      <c r="N95" s="16"/>
    </row>
    <row r="96" spans="1:14" s="13" customFormat="1" ht="14.25" x14ac:dyDescent="0.25">
      <c r="M96" s="15"/>
      <c r="N96" s="16"/>
    </row>
    <row r="97" spans="13:14" s="13" customFormat="1" ht="14.25" x14ac:dyDescent="0.25">
      <c r="M97" s="15"/>
      <c r="N97" s="16"/>
    </row>
    <row r="98" spans="13:14" s="13" customFormat="1" ht="14.25" x14ac:dyDescent="0.25">
      <c r="M98" s="15"/>
      <c r="N98" s="16"/>
    </row>
    <row r="99" spans="13:14" s="13" customFormat="1" ht="14.25" x14ac:dyDescent="0.25">
      <c r="M99" s="15"/>
      <c r="N99" s="16"/>
    </row>
    <row r="100" spans="13:14" s="13" customFormat="1" ht="14.25" x14ac:dyDescent="0.25">
      <c r="M100" s="15"/>
      <c r="N100" s="16"/>
    </row>
    <row r="101" spans="13:14" s="13" customFormat="1" ht="14.25" x14ac:dyDescent="0.25">
      <c r="M101" s="15"/>
      <c r="N101" s="16"/>
    </row>
    <row r="102" spans="13:14" s="13" customFormat="1" ht="14.25" x14ac:dyDescent="0.25">
      <c r="M102" s="15"/>
      <c r="N102" s="16"/>
    </row>
    <row r="103" spans="13:14" s="13" customFormat="1" ht="14.25" x14ac:dyDescent="0.25">
      <c r="M103" s="15"/>
      <c r="N103" s="16"/>
    </row>
    <row r="104" spans="13:14" s="13" customFormat="1" ht="14.25" x14ac:dyDescent="0.25">
      <c r="M104" s="15"/>
      <c r="N104" s="16"/>
    </row>
    <row r="105" spans="13:14" s="13" customFormat="1" ht="14.25" x14ac:dyDescent="0.25">
      <c r="M105" s="15"/>
      <c r="N105" s="16"/>
    </row>
    <row r="106" spans="13:14" s="13" customFormat="1" ht="14.25" x14ac:dyDescent="0.25">
      <c r="M106" s="15"/>
      <c r="N106" s="16"/>
    </row>
    <row r="107" spans="13:14" s="13" customFormat="1" ht="14.25" x14ac:dyDescent="0.25">
      <c r="M107" s="15"/>
      <c r="N107" s="16"/>
    </row>
    <row r="108" spans="13:14" s="13" customFormat="1" ht="14.25" x14ac:dyDescent="0.25">
      <c r="M108" s="15"/>
      <c r="N108" s="16"/>
    </row>
    <row r="109" spans="13:14" s="13" customFormat="1" ht="14.25" x14ac:dyDescent="0.25">
      <c r="M109" s="15"/>
      <c r="N109" s="16"/>
    </row>
    <row r="110" spans="13:14" s="13" customFormat="1" ht="14.25" x14ac:dyDescent="0.25">
      <c r="M110" s="15"/>
      <c r="N110" s="16"/>
    </row>
    <row r="111" spans="13:14" s="13" customFormat="1" ht="14.25" x14ac:dyDescent="0.25">
      <c r="M111" s="15"/>
      <c r="N111" s="16"/>
    </row>
    <row r="112" spans="13:14" s="13" customFormat="1" ht="14.25" x14ac:dyDescent="0.25">
      <c r="M112" s="15"/>
      <c r="N112" s="16"/>
    </row>
    <row r="113" spans="13:14" s="13" customFormat="1" ht="14.25" x14ac:dyDescent="0.25">
      <c r="M113" s="15"/>
      <c r="N113" s="16"/>
    </row>
    <row r="114" spans="13:14" s="13" customFormat="1" ht="14.25" x14ac:dyDescent="0.25">
      <c r="M114" s="15"/>
      <c r="N114" s="16"/>
    </row>
    <row r="115" spans="13:14" s="13" customFormat="1" ht="14.25" x14ac:dyDescent="0.25">
      <c r="M115" s="15"/>
      <c r="N115" s="16"/>
    </row>
    <row r="116" spans="13:14" s="13" customFormat="1" ht="14.25" x14ac:dyDescent="0.25">
      <c r="M116" s="15"/>
      <c r="N116" s="16"/>
    </row>
    <row r="117" spans="13:14" s="13" customFormat="1" ht="14.25" x14ac:dyDescent="0.25">
      <c r="M117" s="15"/>
      <c r="N117" s="16"/>
    </row>
    <row r="118" spans="13:14" s="13" customFormat="1" ht="14.25" x14ac:dyDescent="0.25">
      <c r="M118" s="15"/>
      <c r="N118" s="16"/>
    </row>
    <row r="119" spans="13:14" s="13" customFormat="1" ht="14.25" x14ac:dyDescent="0.25">
      <c r="M119" s="15"/>
      <c r="N119" s="16"/>
    </row>
    <row r="120" spans="13:14" s="13" customFormat="1" ht="14.25" x14ac:dyDescent="0.25">
      <c r="M120" s="15"/>
      <c r="N120" s="16"/>
    </row>
    <row r="121" spans="13:14" s="13" customFormat="1" ht="14.25" x14ac:dyDescent="0.25">
      <c r="M121" s="15"/>
      <c r="N121" s="16"/>
    </row>
    <row r="122" spans="13:14" s="13" customFormat="1" ht="14.25" x14ac:dyDescent="0.25">
      <c r="M122" s="15"/>
      <c r="N122" s="16"/>
    </row>
    <row r="123" spans="13:14" s="13" customFormat="1" ht="14.25" x14ac:dyDescent="0.25">
      <c r="M123" s="15"/>
      <c r="N123" s="16"/>
    </row>
    <row r="124" spans="13:14" s="13" customFormat="1" ht="14.25" x14ac:dyDescent="0.25">
      <c r="M124" s="15"/>
      <c r="N124" s="16"/>
    </row>
    <row r="125" spans="13:14" s="13" customFormat="1" ht="14.25" x14ac:dyDescent="0.25">
      <c r="M125" s="15"/>
      <c r="N125" s="16"/>
    </row>
    <row r="126" spans="13:14" s="13" customFormat="1" ht="14.25" x14ac:dyDescent="0.25">
      <c r="M126" s="15"/>
      <c r="N126" s="16"/>
    </row>
    <row r="127" spans="13:14" s="13" customFormat="1" ht="14.25" x14ac:dyDescent="0.25">
      <c r="M127" s="15"/>
      <c r="N127" s="16"/>
    </row>
    <row r="128" spans="13:14" s="13" customFormat="1" ht="14.25" x14ac:dyDescent="0.25">
      <c r="M128" s="15"/>
      <c r="N128" s="16"/>
    </row>
    <row r="129" spans="13:14" s="13" customFormat="1" ht="14.25" x14ac:dyDescent="0.25">
      <c r="M129" s="15"/>
      <c r="N129" s="16"/>
    </row>
    <row r="130" spans="13:14" s="13" customFormat="1" ht="14.25" x14ac:dyDescent="0.25">
      <c r="M130" s="15"/>
      <c r="N130" s="16"/>
    </row>
    <row r="131" spans="13:14" s="13" customFormat="1" ht="14.25" x14ac:dyDescent="0.25">
      <c r="M131" s="15"/>
      <c r="N131" s="16"/>
    </row>
    <row r="132" spans="13:14" s="13" customFormat="1" ht="14.25" x14ac:dyDescent="0.25">
      <c r="M132" s="15"/>
      <c r="N132" s="16"/>
    </row>
    <row r="133" spans="13:14" s="13" customFormat="1" ht="14.25" x14ac:dyDescent="0.25">
      <c r="M133" s="15"/>
      <c r="N133" s="16"/>
    </row>
    <row r="134" spans="13:14" s="13" customFormat="1" ht="14.25" x14ac:dyDescent="0.25">
      <c r="M134" s="15"/>
      <c r="N134" s="16"/>
    </row>
    <row r="135" spans="13:14" s="13" customFormat="1" ht="14.25" x14ac:dyDescent="0.25">
      <c r="M135" s="15"/>
      <c r="N135" s="16"/>
    </row>
    <row r="136" spans="13:14" s="13" customFormat="1" ht="14.25" x14ac:dyDescent="0.25">
      <c r="M136" s="15"/>
      <c r="N136" s="16"/>
    </row>
    <row r="137" spans="13:14" s="13" customFormat="1" ht="14.25" x14ac:dyDescent="0.25">
      <c r="M137" s="15"/>
      <c r="N137" s="16"/>
    </row>
    <row r="138" spans="13:14" s="13" customFormat="1" ht="14.25" x14ac:dyDescent="0.25">
      <c r="M138" s="15"/>
      <c r="N138" s="16"/>
    </row>
    <row r="139" spans="13:14" s="13" customFormat="1" ht="14.25" x14ac:dyDescent="0.25">
      <c r="M139" s="15"/>
      <c r="N139" s="16"/>
    </row>
    <row r="140" spans="13:14" s="13" customFormat="1" ht="14.25" x14ac:dyDescent="0.25">
      <c r="M140" s="15"/>
      <c r="N140" s="16"/>
    </row>
    <row r="141" spans="13:14" s="13" customFormat="1" ht="14.25" x14ac:dyDescent="0.25">
      <c r="M141" s="15"/>
      <c r="N141" s="16"/>
    </row>
    <row r="142" spans="13:14" s="13" customFormat="1" ht="14.25" x14ac:dyDescent="0.25">
      <c r="M142" s="15"/>
      <c r="N142" s="16"/>
    </row>
    <row r="143" spans="13:14" s="13" customFormat="1" ht="14.25" x14ac:dyDescent="0.25">
      <c r="M143" s="15"/>
      <c r="N143" s="16"/>
    </row>
    <row r="144" spans="13:14" s="13" customFormat="1" ht="14.25" x14ac:dyDescent="0.25">
      <c r="M144" s="15"/>
      <c r="N144" s="16"/>
    </row>
    <row r="145" spans="13:14" s="13" customFormat="1" ht="14.25" x14ac:dyDescent="0.25">
      <c r="M145" s="15"/>
      <c r="N145" s="16"/>
    </row>
    <row r="146" spans="13:14" s="13" customFormat="1" ht="14.25" x14ac:dyDescent="0.25">
      <c r="M146" s="15"/>
      <c r="N146" s="16"/>
    </row>
    <row r="147" spans="13:14" s="13" customFormat="1" ht="14.25" x14ac:dyDescent="0.25">
      <c r="M147" s="15"/>
      <c r="N147" s="16"/>
    </row>
    <row r="148" spans="13:14" s="13" customFormat="1" ht="14.25" x14ac:dyDescent="0.25">
      <c r="M148" s="15"/>
      <c r="N148" s="16"/>
    </row>
    <row r="149" spans="13:14" s="13" customFormat="1" ht="14.25" x14ac:dyDescent="0.25">
      <c r="M149" s="15"/>
      <c r="N149" s="16"/>
    </row>
    <row r="150" spans="13:14" s="13" customFormat="1" ht="14.25" x14ac:dyDescent="0.25">
      <c r="M150" s="15"/>
      <c r="N150" s="16"/>
    </row>
    <row r="151" spans="13:14" s="13" customFormat="1" ht="14.25" x14ac:dyDescent="0.25">
      <c r="M151" s="15"/>
      <c r="N151" s="16"/>
    </row>
    <row r="152" spans="13:14" s="13" customFormat="1" ht="14.25" x14ac:dyDescent="0.25">
      <c r="M152" s="15"/>
      <c r="N152" s="16"/>
    </row>
    <row r="153" spans="13:14" s="13" customFormat="1" ht="14.25" x14ac:dyDescent="0.25">
      <c r="M153" s="15"/>
      <c r="N153" s="16"/>
    </row>
    <row r="154" spans="13:14" s="13" customFormat="1" ht="14.25" x14ac:dyDescent="0.25">
      <c r="M154" s="15"/>
      <c r="N154" s="16"/>
    </row>
    <row r="155" spans="13:14" s="13" customFormat="1" ht="14.25" x14ac:dyDescent="0.25">
      <c r="M155" s="15"/>
      <c r="N155" s="16"/>
    </row>
    <row r="156" spans="13:14" s="13" customFormat="1" ht="14.25" x14ac:dyDescent="0.25">
      <c r="M156" s="15"/>
      <c r="N156" s="16"/>
    </row>
    <row r="157" spans="13:14" s="13" customFormat="1" ht="14.25" x14ac:dyDescent="0.25">
      <c r="M157" s="15"/>
      <c r="N157" s="16"/>
    </row>
    <row r="158" spans="13:14" s="13" customFormat="1" ht="14.25" x14ac:dyDescent="0.25">
      <c r="M158" s="15"/>
      <c r="N158" s="16"/>
    </row>
    <row r="159" spans="13:14" s="13" customFormat="1" ht="14.25" x14ac:dyDescent="0.25">
      <c r="M159" s="15"/>
      <c r="N159" s="16"/>
    </row>
    <row r="160" spans="13:14" s="13" customFormat="1" ht="14.25" x14ac:dyDescent="0.25">
      <c r="M160" s="15"/>
      <c r="N160" s="16"/>
    </row>
    <row r="161" spans="13:14" s="13" customFormat="1" ht="14.25" x14ac:dyDescent="0.25">
      <c r="M161" s="15"/>
      <c r="N161" s="16"/>
    </row>
    <row r="162" spans="13:14" s="13" customFormat="1" ht="14.25" x14ac:dyDescent="0.25">
      <c r="M162" s="15"/>
      <c r="N162" s="16"/>
    </row>
    <row r="163" spans="13:14" s="13" customFormat="1" ht="14.25" x14ac:dyDescent="0.25">
      <c r="M163" s="15"/>
      <c r="N163" s="16"/>
    </row>
    <row r="164" spans="13:14" s="13" customFormat="1" ht="14.25" x14ac:dyDescent="0.25">
      <c r="M164" s="15"/>
      <c r="N164" s="16"/>
    </row>
    <row r="165" spans="13:14" s="13" customFormat="1" ht="14.25" x14ac:dyDescent="0.25">
      <c r="M165" s="15"/>
      <c r="N165" s="16"/>
    </row>
    <row r="166" spans="13:14" s="13" customFormat="1" ht="14.25" x14ac:dyDescent="0.25">
      <c r="M166" s="15"/>
      <c r="N166" s="16"/>
    </row>
    <row r="167" spans="13:14" s="13" customFormat="1" ht="14.25" x14ac:dyDescent="0.25">
      <c r="M167" s="15"/>
      <c r="N167" s="16"/>
    </row>
    <row r="168" spans="13:14" s="13" customFormat="1" ht="14.25" x14ac:dyDescent="0.25">
      <c r="M168" s="15"/>
      <c r="N168" s="16"/>
    </row>
    <row r="169" spans="13:14" s="13" customFormat="1" ht="14.25" x14ac:dyDescent="0.25">
      <c r="M169" s="15"/>
      <c r="N169" s="16"/>
    </row>
    <row r="170" spans="13:14" s="13" customFormat="1" ht="14.25" x14ac:dyDescent="0.25">
      <c r="M170" s="15"/>
      <c r="N170" s="16"/>
    </row>
    <row r="171" spans="13:14" s="13" customFormat="1" ht="14.25" x14ac:dyDescent="0.25">
      <c r="M171" s="15"/>
      <c r="N171" s="16"/>
    </row>
    <row r="172" spans="13:14" s="13" customFormat="1" ht="14.25" x14ac:dyDescent="0.25">
      <c r="M172" s="15"/>
      <c r="N172" s="16"/>
    </row>
    <row r="173" spans="13:14" s="13" customFormat="1" ht="14.25" x14ac:dyDescent="0.25">
      <c r="M173" s="15"/>
      <c r="N173" s="16"/>
    </row>
    <row r="174" spans="13:14" s="13" customFormat="1" ht="14.25" x14ac:dyDescent="0.25">
      <c r="M174" s="15"/>
      <c r="N174" s="16"/>
    </row>
    <row r="175" spans="13:14" s="13" customFormat="1" ht="14.25" x14ac:dyDescent="0.25">
      <c r="M175" s="15"/>
      <c r="N175" s="16"/>
    </row>
    <row r="176" spans="13:14" s="13" customFormat="1" ht="14.25" x14ac:dyDescent="0.25">
      <c r="M176" s="15"/>
      <c r="N176" s="16"/>
    </row>
    <row r="177" spans="13:14" s="13" customFormat="1" ht="14.25" x14ac:dyDescent="0.25">
      <c r="M177" s="15"/>
      <c r="N177" s="16"/>
    </row>
    <row r="178" spans="13:14" s="13" customFormat="1" ht="14.25" x14ac:dyDescent="0.25">
      <c r="M178" s="15"/>
      <c r="N178" s="16"/>
    </row>
    <row r="179" spans="13:14" s="13" customFormat="1" ht="14.25" x14ac:dyDescent="0.25">
      <c r="M179" s="15"/>
      <c r="N179" s="16"/>
    </row>
    <row r="180" spans="13:14" s="13" customFormat="1" ht="14.25" x14ac:dyDescent="0.25">
      <c r="M180" s="15"/>
      <c r="N180" s="16"/>
    </row>
    <row r="181" spans="13:14" s="13" customFormat="1" ht="14.25" x14ac:dyDescent="0.25">
      <c r="M181" s="15"/>
      <c r="N181" s="16"/>
    </row>
    <row r="182" spans="13:14" s="13" customFormat="1" ht="14.25" x14ac:dyDescent="0.25">
      <c r="M182" s="15"/>
      <c r="N182" s="16"/>
    </row>
    <row r="183" spans="13:14" s="13" customFormat="1" ht="14.25" x14ac:dyDescent="0.25">
      <c r="M183" s="15"/>
      <c r="N183" s="16"/>
    </row>
    <row r="184" spans="13:14" s="13" customFormat="1" ht="14.25" x14ac:dyDescent="0.25">
      <c r="M184" s="15"/>
      <c r="N184" s="16"/>
    </row>
    <row r="185" spans="13:14" s="13" customFormat="1" ht="14.25" x14ac:dyDescent="0.25">
      <c r="M185" s="15"/>
      <c r="N185" s="16"/>
    </row>
    <row r="186" spans="13:14" s="13" customFormat="1" ht="14.25" x14ac:dyDescent="0.25">
      <c r="M186" s="15"/>
      <c r="N186" s="16"/>
    </row>
    <row r="187" spans="13:14" s="13" customFormat="1" ht="14.25" x14ac:dyDescent="0.25">
      <c r="M187" s="15"/>
      <c r="N187" s="16"/>
    </row>
    <row r="188" spans="13:14" s="13" customFormat="1" ht="14.25" x14ac:dyDescent="0.25">
      <c r="M188" s="15"/>
      <c r="N188" s="16"/>
    </row>
    <row r="189" spans="13:14" s="13" customFormat="1" ht="14.25" x14ac:dyDescent="0.25">
      <c r="M189" s="15"/>
      <c r="N189" s="16"/>
    </row>
    <row r="190" spans="13:14" s="13" customFormat="1" ht="14.25" x14ac:dyDescent="0.25">
      <c r="M190" s="15"/>
      <c r="N190" s="16"/>
    </row>
    <row r="191" spans="13:14" s="13" customFormat="1" ht="14.25" x14ac:dyDescent="0.25">
      <c r="M191" s="15"/>
      <c r="N191" s="16"/>
    </row>
    <row r="192" spans="13:14" s="13" customFormat="1" ht="14.25" x14ac:dyDescent="0.25">
      <c r="M192" s="15"/>
      <c r="N192" s="16"/>
    </row>
    <row r="193" spans="13:14" s="13" customFormat="1" ht="14.25" x14ac:dyDescent="0.25">
      <c r="M193" s="15"/>
      <c r="N193" s="16"/>
    </row>
    <row r="194" spans="13:14" s="13" customFormat="1" ht="14.25" x14ac:dyDescent="0.25">
      <c r="M194" s="15"/>
      <c r="N194" s="16"/>
    </row>
    <row r="195" spans="13:14" s="13" customFormat="1" ht="14.25" x14ac:dyDescent="0.25">
      <c r="M195" s="15"/>
      <c r="N195" s="16"/>
    </row>
    <row r="196" spans="13:14" s="13" customFormat="1" ht="14.25" x14ac:dyDescent="0.25">
      <c r="M196" s="15"/>
      <c r="N196" s="16"/>
    </row>
    <row r="197" spans="13:14" s="13" customFormat="1" ht="14.25" x14ac:dyDescent="0.25">
      <c r="M197" s="15"/>
      <c r="N197" s="16"/>
    </row>
    <row r="198" spans="13:14" s="13" customFormat="1" ht="14.25" x14ac:dyDescent="0.25">
      <c r="M198" s="15"/>
      <c r="N198" s="16"/>
    </row>
    <row r="199" spans="13:14" s="13" customFormat="1" ht="14.25" x14ac:dyDescent="0.25">
      <c r="M199" s="15"/>
      <c r="N199" s="16"/>
    </row>
    <row r="200" spans="13:14" s="13" customFormat="1" ht="14.25" x14ac:dyDescent="0.25">
      <c r="M200" s="15"/>
      <c r="N200" s="16"/>
    </row>
    <row r="201" spans="13:14" s="13" customFormat="1" ht="14.25" x14ac:dyDescent="0.25">
      <c r="M201" s="15"/>
      <c r="N201" s="16"/>
    </row>
    <row r="202" spans="13:14" s="13" customFormat="1" ht="14.25" x14ac:dyDescent="0.25">
      <c r="M202" s="15"/>
      <c r="N202" s="16"/>
    </row>
    <row r="203" spans="13:14" s="13" customFormat="1" ht="14.25" x14ac:dyDescent="0.25">
      <c r="M203" s="15"/>
      <c r="N203" s="16"/>
    </row>
    <row r="204" spans="13:14" s="13" customFormat="1" ht="14.25" x14ac:dyDescent="0.25">
      <c r="M204" s="15"/>
      <c r="N204" s="16"/>
    </row>
    <row r="205" spans="13:14" s="13" customFormat="1" ht="14.25" x14ac:dyDescent="0.25">
      <c r="M205" s="15"/>
      <c r="N205" s="16"/>
    </row>
    <row r="206" spans="13:14" s="13" customFormat="1" ht="14.25" x14ac:dyDescent="0.25">
      <c r="M206" s="15"/>
      <c r="N206" s="16"/>
    </row>
    <row r="207" spans="13:14" s="13" customFormat="1" ht="14.25" x14ac:dyDescent="0.25">
      <c r="M207" s="15"/>
      <c r="N207" s="16"/>
    </row>
    <row r="208" spans="13:14" s="13" customFormat="1" ht="14.25" x14ac:dyDescent="0.25">
      <c r="M208" s="15"/>
      <c r="N208" s="16"/>
    </row>
    <row r="209" spans="13:14" s="13" customFormat="1" ht="14.25" x14ac:dyDescent="0.25">
      <c r="M209" s="15"/>
      <c r="N209" s="16"/>
    </row>
    <row r="210" spans="13:14" s="13" customFormat="1" ht="14.25" x14ac:dyDescent="0.25">
      <c r="M210" s="15"/>
      <c r="N210" s="16"/>
    </row>
    <row r="211" spans="13:14" s="13" customFormat="1" ht="14.25" x14ac:dyDescent="0.25">
      <c r="M211" s="15"/>
      <c r="N211" s="16"/>
    </row>
    <row r="212" spans="13:14" s="13" customFormat="1" ht="14.25" x14ac:dyDescent="0.25">
      <c r="M212" s="15"/>
      <c r="N212" s="16"/>
    </row>
    <row r="213" spans="13:14" s="13" customFormat="1" ht="14.25" x14ac:dyDescent="0.25">
      <c r="M213" s="15"/>
      <c r="N213" s="16"/>
    </row>
    <row r="214" spans="13:14" s="13" customFormat="1" ht="14.25" x14ac:dyDescent="0.25">
      <c r="M214" s="15"/>
      <c r="N214" s="16"/>
    </row>
    <row r="215" spans="13:14" s="13" customFormat="1" ht="14.25" x14ac:dyDescent="0.25">
      <c r="M215" s="15"/>
      <c r="N215" s="16"/>
    </row>
    <row r="216" spans="13:14" s="13" customFormat="1" ht="14.25" x14ac:dyDescent="0.25">
      <c r="M216" s="15"/>
      <c r="N216" s="16"/>
    </row>
    <row r="217" spans="13:14" s="13" customFormat="1" ht="14.25" x14ac:dyDescent="0.25">
      <c r="M217" s="15"/>
      <c r="N217" s="16"/>
    </row>
    <row r="218" spans="13:14" s="13" customFormat="1" ht="14.25" x14ac:dyDescent="0.25">
      <c r="M218" s="15"/>
      <c r="N218" s="16"/>
    </row>
    <row r="219" spans="13:14" s="13" customFormat="1" ht="14.25" x14ac:dyDescent="0.25">
      <c r="M219" s="15"/>
      <c r="N219" s="16"/>
    </row>
    <row r="220" spans="13:14" s="13" customFormat="1" ht="14.25" x14ac:dyDescent="0.25">
      <c r="M220" s="15"/>
      <c r="N220" s="16"/>
    </row>
    <row r="221" spans="13:14" s="13" customFormat="1" ht="14.25" x14ac:dyDescent="0.25">
      <c r="M221" s="15"/>
      <c r="N221" s="16"/>
    </row>
    <row r="222" spans="13:14" s="13" customFormat="1" ht="14.25" x14ac:dyDescent="0.25">
      <c r="M222" s="15"/>
      <c r="N222" s="16"/>
    </row>
    <row r="223" spans="13:14" s="13" customFormat="1" ht="14.25" x14ac:dyDescent="0.25">
      <c r="M223" s="15"/>
      <c r="N223" s="16"/>
    </row>
    <row r="224" spans="13:14" s="13" customFormat="1" ht="14.25" x14ac:dyDescent="0.25">
      <c r="M224" s="15"/>
      <c r="N224" s="16"/>
    </row>
    <row r="225" spans="13:14" s="13" customFormat="1" ht="14.25" x14ac:dyDescent="0.25">
      <c r="M225" s="15"/>
      <c r="N225" s="16"/>
    </row>
    <row r="226" spans="13:14" s="13" customFormat="1" ht="14.25" x14ac:dyDescent="0.25">
      <c r="M226" s="15"/>
      <c r="N226" s="16"/>
    </row>
    <row r="227" spans="13:14" s="13" customFormat="1" ht="14.25" x14ac:dyDescent="0.25">
      <c r="M227" s="15"/>
      <c r="N227" s="16"/>
    </row>
    <row r="228" spans="13:14" s="13" customFormat="1" ht="14.25" x14ac:dyDescent="0.25">
      <c r="M228" s="15"/>
      <c r="N228" s="16"/>
    </row>
    <row r="229" spans="13:14" s="13" customFormat="1" ht="14.25" x14ac:dyDescent="0.25">
      <c r="M229" s="15"/>
      <c r="N229" s="16"/>
    </row>
    <row r="230" spans="13:14" s="13" customFormat="1" ht="14.25" x14ac:dyDescent="0.25">
      <c r="M230" s="15"/>
      <c r="N230" s="16"/>
    </row>
    <row r="231" spans="13:14" s="13" customFormat="1" ht="14.25" x14ac:dyDescent="0.25">
      <c r="M231" s="15"/>
      <c r="N231" s="16"/>
    </row>
    <row r="232" spans="13:14" s="13" customFormat="1" ht="14.25" x14ac:dyDescent="0.25">
      <c r="M232" s="15"/>
      <c r="N232" s="16"/>
    </row>
    <row r="233" spans="13:14" s="13" customFormat="1" ht="14.25" x14ac:dyDescent="0.25">
      <c r="M233" s="15"/>
      <c r="N233" s="16"/>
    </row>
    <row r="234" spans="13:14" s="13" customFormat="1" ht="14.25" x14ac:dyDescent="0.25">
      <c r="M234" s="15"/>
      <c r="N234" s="16"/>
    </row>
    <row r="235" spans="13:14" s="13" customFormat="1" ht="14.25" x14ac:dyDescent="0.25">
      <c r="M235" s="15"/>
      <c r="N235" s="16"/>
    </row>
    <row r="236" spans="13:14" s="13" customFormat="1" ht="14.25" x14ac:dyDescent="0.25">
      <c r="M236" s="15"/>
      <c r="N236" s="16"/>
    </row>
    <row r="237" spans="13:14" s="13" customFormat="1" ht="14.25" x14ac:dyDescent="0.25">
      <c r="M237" s="15"/>
      <c r="N237" s="16"/>
    </row>
    <row r="238" spans="13:14" s="13" customFormat="1" ht="14.25" x14ac:dyDescent="0.25">
      <c r="M238" s="15"/>
      <c r="N238" s="16"/>
    </row>
    <row r="239" spans="13:14" s="13" customFormat="1" ht="14.25" x14ac:dyDescent="0.25">
      <c r="M239" s="15"/>
      <c r="N239" s="16"/>
    </row>
    <row r="240" spans="13:14" s="13" customFormat="1" ht="14.25" x14ac:dyDescent="0.25">
      <c r="M240" s="15"/>
      <c r="N240" s="16"/>
    </row>
    <row r="241" spans="13:14" s="13" customFormat="1" ht="14.25" x14ac:dyDescent="0.25">
      <c r="M241" s="15"/>
      <c r="N241" s="16"/>
    </row>
    <row r="242" spans="13:14" s="13" customFormat="1" ht="14.25" x14ac:dyDescent="0.25">
      <c r="M242" s="15"/>
      <c r="N242" s="16"/>
    </row>
    <row r="243" spans="13:14" s="13" customFormat="1" ht="14.25" x14ac:dyDescent="0.25">
      <c r="M243" s="15"/>
      <c r="N243" s="16"/>
    </row>
    <row r="244" spans="13:14" s="13" customFormat="1" ht="14.25" x14ac:dyDescent="0.25">
      <c r="M244" s="15"/>
      <c r="N244" s="16"/>
    </row>
    <row r="245" spans="13:14" s="13" customFormat="1" ht="14.25" x14ac:dyDescent="0.25">
      <c r="M245" s="15"/>
      <c r="N245" s="16"/>
    </row>
    <row r="246" spans="13:14" s="13" customFormat="1" ht="14.25" x14ac:dyDescent="0.25">
      <c r="M246" s="15"/>
      <c r="N246" s="16"/>
    </row>
    <row r="247" spans="13:14" s="13" customFormat="1" ht="14.25" x14ac:dyDescent="0.25">
      <c r="M247" s="15"/>
      <c r="N247" s="16"/>
    </row>
    <row r="248" spans="13:14" s="13" customFormat="1" ht="14.25" x14ac:dyDescent="0.25">
      <c r="M248" s="15"/>
      <c r="N248" s="16"/>
    </row>
    <row r="249" spans="13:14" s="13" customFormat="1" ht="14.25" x14ac:dyDescent="0.25">
      <c r="M249" s="15"/>
      <c r="N249" s="16"/>
    </row>
    <row r="250" spans="13:14" s="13" customFormat="1" ht="14.25" x14ac:dyDescent="0.25">
      <c r="M250" s="15"/>
      <c r="N250" s="16"/>
    </row>
    <row r="251" spans="13:14" s="13" customFormat="1" ht="14.25" x14ac:dyDescent="0.25">
      <c r="M251" s="15"/>
      <c r="N251" s="16"/>
    </row>
    <row r="252" spans="13:14" s="13" customFormat="1" ht="14.25" x14ac:dyDescent="0.25">
      <c r="M252" s="15"/>
      <c r="N252" s="16"/>
    </row>
    <row r="253" spans="13:14" s="13" customFormat="1" ht="14.25" x14ac:dyDescent="0.25">
      <c r="M253" s="15"/>
      <c r="N253" s="16"/>
    </row>
    <row r="254" spans="13:14" s="13" customFormat="1" ht="14.25" x14ac:dyDescent="0.25">
      <c r="M254" s="15"/>
      <c r="N254" s="16"/>
    </row>
    <row r="255" spans="13:14" s="13" customFormat="1" ht="14.25" x14ac:dyDescent="0.25">
      <c r="M255" s="15"/>
      <c r="N255" s="16"/>
    </row>
    <row r="256" spans="13:14" s="13" customFormat="1" ht="14.25" x14ac:dyDescent="0.25">
      <c r="M256" s="15"/>
      <c r="N256" s="16"/>
    </row>
    <row r="257" spans="13:14" s="13" customFormat="1" ht="14.25" x14ac:dyDescent="0.25">
      <c r="M257" s="15"/>
      <c r="N257" s="16"/>
    </row>
    <row r="258" spans="13:14" s="13" customFormat="1" ht="14.25" x14ac:dyDescent="0.25">
      <c r="M258" s="15"/>
      <c r="N258" s="16"/>
    </row>
    <row r="259" spans="13:14" s="13" customFormat="1" ht="14.25" x14ac:dyDescent="0.25">
      <c r="M259" s="15"/>
      <c r="N259" s="16"/>
    </row>
    <row r="260" spans="13:14" s="13" customFormat="1" ht="14.25" x14ac:dyDescent="0.25">
      <c r="M260" s="15"/>
      <c r="N260" s="16"/>
    </row>
    <row r="261" spans="13:14" s="13" customFormat="1" ht="14.25" x14ac:dyDescent="0.25">
      <c r="M261" s="15"/>
      <c r="N261" s="16"/>
    </row>
    <row r="262" spans="13:14" s="13" customFormat="1" ht="14.25" x14ac:dyDescent="0.25">
      <c r="M262" s="15"/>
      <c r="N262" s="16"/>
    </row>
    <row r="263" spans="13:14" s="13" customFormat="1" ht="14.25" x14ac:dyDescent="0.25">
      <c r="M263" s="15"/>
      <c r="N263" s="16"/>
    </row>
    <row r="264" spans="13:14" s="13" customFormat="1" ht="14.25" x14ac:dyDescent="0.25">
      <c r="M264" s="15"/>
      <c r="N264" s="16"/>
    </row>
    <row r="265" spans="13:14" s="13" customFormat="1" ht="14.25" x14ac:dyDescent="0.25">
      <c r="M265" s="15"/>
      <c r="N265" s="16"/>
    </row>
    <row r="266" spans="13:14" s="13" customFormat="1" ht="14.25" x14ac:dyDescent="0.25">
      <c r="M266" s="15"/>
      <c r="N266" s="16"/>
    </row>
    <row r="267" spans="13:14" s="13" customFormat="1" ht="14.25" x14ac:dyDescent="0.25">
      <c r="M267" s="15"/>
      <c r="N267" s="16"/>
    </row>
    <row r="268" spans="13:14" s="13" customFormat="1" ht="14.25" x14ac:dyDescent="0.25">
      <c r="M268" s="15"/>
      <c r="N268" s="16"/>
    </row>
    <row r="269" spans="13:14" s="13" customFormat="1" ht="14.25" x14ac:dyDescent="0.25">
      <c r="M269" s="15"/>
      <c r="N269" s="16"/>
    </row>
    <row r="270" spans="13:14" s="13" customFormat="1" ht="14.25" x14ac:dyDescent="0.25">
      <c r="M270" s="15"/>
      <c r="N270" s="16"/>
    </row>
    <row r="271" spans="13:14" s="13" customFormat="1" ht="14.25" x14ac:dyDescent="0.25">
      <c r="M271" s="15"/>
      <c r="N271" s="16"/>
    </row>
    <row r="272" spans="13:14" s="13" customFormat="1" ht="14.25" x14ac:dyDescent="0.25">
      <c r="M272" s="15"/>
      <c r="N272" s="16"/>
    </row>
    <row r="273" spans="13:14" s="13" customFormat="1" ht="14.25" x14ac:dyDescent="0.25">
      <c r="M273" s="15"/>
      <c r="N273" s="16"/>
    </row>
    <row r="274" spans="13:14" s="13" customFormat="1" ht="14.25" x14ac:dyDescent="0.25">
      <c r="M274" s="15"/>
      <c r="N274" s="16"/>
    </row>
    <row r="275" spans="13:14" s="13" customFormat="1" ht="14.25" x14ac:dyDescent="0.25">
      <c r="M275" s="15"/>
      <c r="N275" s="16"/>
    </row>
    <row r="276" spans="13:14" s="13" customFormat="1" ht="14.25" x14ac:dyDescent="0.25">
      <c r="M276" s="15"/>
      <c r="N276" s="16"/>
    </row>
    <row r="277" spans="13:14" s="13" customFormat="1" ht="14.25" x14ac:dyDescent="0.25">
      <c r="M277" s="15"/>
      <c r="N277" s="16"/>
    </row>
    <row r="278" spans="13:14" s="13" customFormat="1" ht="14.25" x14ac:dyDescent="0.25">
      <c r="M278" s="15"/>
      <c r="N278" s="16"/>
    </row>
    <row r="279" spans="13:14" s="13" customFormat="1" ht="14.25" x14ac:dyDescent="0.25">
      <c r="M279" s="15"/>
      <c r="N279" s="16"/>
    </row>
    <row r="280" spans="13:14" s="13" customFormat="1" ht="14.25" x14ac:dyDescent="0.25">
      <c r="M280" s="15"/>
      <c r="N280" s="16"/>
    </row>
    <row r="281" spans="13:14" s="13" customFormat="1" ht="14.25" x14ac:dyDescent="0.25">
      <c r="M281" s="15"/>
      <c r="N281" s="16"/>
    </row>
    <row r="282" spans="13:14" s="13" customFormat="1" ht="14.25" x14ac:dyDescent="0.25">
      <c r="M282" s="15"/>
      <c r="N282" s="16"/>
    </row>
    <row r="283" spans="13:14" s="13" customFormat="1" ht="14.25" x14ac:dyDescent="0.25">
      <c r="M283" s="15"/>
      <c r="N283" s="16"/>
    </row>
    <row r="284" spans="13:14" s="13" customFormat="1" ht="14.25" x14ac:dyDescent="0.25">
      <c r="M284" s="15"/>
      <c r="N284" s="16"/>
    </row>
    <row r="285" spans="13:14" s="13" customFormat="1" ht="14.25" x14ac:dyDescent="0.25">
      <c r="M285" s="15"/>
      <c r="N285" s="16"/>
    </row>
    <row r="286" spans="13:14" s="13" customFormat="1" ht="14.25" x14ac:dyDescent="0.25">
      <c r="M286" s="15"/>
      <c r="N286" s="16"/>
    </row>
    <row r="287" spans="13:14" s="13" customFormat="1" ht="14.25" x14ac:dyDescent="0.25">
      <c r="M287" s="15"/>
      <c r="N287" s="16"/>
    </row>
    <row r="288" spans="13:14" s="13" customFormat="1" ht="14.25" x14ac:dyDescent="0.25">
      <c r="M288" s="15"/>
      <c r="N288" s="16"/>
    </row>
    <row r="289" spans="20:20" ht="14.25" x14ac:dyDescent="0.2">
      <c r="T289" s="10"/>
    </row>
    <row r="290" spans="20:20" ht="14.25" x14ac:dyDescent="0.2">
      <c r="T290" s="10"/>
    </row>
    <row r="291" spans="20:20" ht="14.25" x14ac:dyDescent="0.2">
      <c r="T291" s="10"/>
    </row>
    <row r="292" spans="20:20" ht="14.25" x14ac:dyDescent="0.2">
      <c r="T292" s="10"/>
    </row>
  </sheetData>
  <mergeCells count="25">
    <mergeCell ref="D86:F86"/>
    <mergeCell ref="D87:F87"/>
    <mergeCell ref="D88:F88"/>
    <mergeCell ref="D89:I89"/>
    <mergeCell ref="D90:F90"/>
    <mergeCell ref="B73:K73"/>
    <mergeCell ref="B76:K76"/>
    <mergeCell ref="B81:J81"/>
    <mergeCell ref="B84:I84"/>
    <mergeCell ref="D85:F85"/>
    <mergeCell ref="B7:K7"/>
    <mergeCell ref="B8:K8"/>
    <mergeCell ref="B43:K43"/>
    <mergeCell ref="B54:K54"/>
    <mergeCell ref="B72:K72"/>
    <mergeCell ref="B2:F2"/>
    <mergeCell ref="G2:K2"/>
    <mergeCell ref="B3:F3"/>
    <mergeCell ref="G3:K3"/>
    <mergeCell ref="B4:B5"/>
    <mergeCell ref="C4:C5"/>
    <mergeCell ref="D4:D5"/>
    <mergeCell ref="E4:E5"/>
    <mergeCell ref="F4:F5"/>
    <mergeCell ref="J4:K4"/>
  </mergeCells>
  <pageMargins left="0.7" right="0.7" top="0.75" bottom="0.75" header="0.511811023622047" footer="0.511811023622047"/>
  <pageSetup paperSize="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ColWidth="8.5703125" defaultRowHeight="15" x14ac:dyDescent="0.25"/>
  <sheetData/>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heetViews>
  <sheetFormatPr defaultColWidth="8.5703125" defaultRowHeight="15" x14ac:dyDescent="0.25"/>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Alexcom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Lex</dc:creator>
  <dc:description/>
  <cp:lastModifiedBy>user</cp:lastModifiedBy>
  <cp:revision>3</cp:revision>
  <cp:lastPrinted>2023-11-23T09:35:31Z</cp:lastPrinted>
  <dcterms:created xsi:type="dcterms:W3CDTF">2019-07-13T08:10:13Z</dcterms:created>
  <dcterms:modified xsi:type="dcterms:W3CDTF">2023-11-23T09:35:47Z</dcterms:modified>
  <dc:language>en-US</dc:language>
</cp:coreProperties>
</file>